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atiana.gorcosova\Desktop\Prístrešok\"/>
    </mc:Choice>
  </mc:AlternateContent>
  <bookViews>
    <workbookView xWindow="0" yWindow="0" windowWidth="28800" windowHeight="12330"/>
  </bookViews>
  <sheets>
    <sheet name="Rekapitulácia stavby" sheetId="1" r:id="rId1"/>
    <sheet name="01 - Prístrešok nad vstupom" sheetId="2" r:id="rId2"/>
  </sheets>
  <definedNames>
    <definedName name="_xlnm._FilterDatabase" localSheetId="1" hidden="1">'01 - Prístrešok nad vstupom'!$C$130:$K$340</definedName>
    <definedName name="_xlnm.Print_Titles" localSheetId="1">'01 - Prístrešok nad vstupom'!$130:$130</definedName>
    <definedName name="_xlnm.Print_Titles" localSheetId="0">'Rekapitulácia stavby'!$92:$92</definedName>
    <definedName name="_xlnm.Print_Area" localSheetId="1">'01 - Prístrešok nad vstupom'!$C$4:$J$76,'01 - Prístrešok nad vstupom'!$C$82:$J$112,'01 - Prístrešok nad vstupom'!$C$118:$K$340</definedName>
    <definedName name="_xlnm.Print_Area" localSheetId="0">'Rekapitulácia stavby'!$D$4:$AO$76,'Rekapitulácia stavby'!$C$82:$AQ$96</definedName>
  </definedNames>
  <calcPr calcId="162913"/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340" i="2"/>
  <c r="BH340" i="2"/>
  <c r="BG340" i="2"/>
  <c r="BE340" i="2"/>
  <c r="T340" i="2"/>
  <c r="R340" i="2"/>
  <c r="P340" i="2"/>
  <c r="P337" i="2" s="1"/>
  <c r="BK340" i="2"/>
  <c r="J340" i="2"/>
  <c r="BF340" i="2"/>
  <c r="BI339" i="2"/>
  <c r="BH339" i="2"/>
  <c r="BG339" i="2"/>
  <c r="BE339" i="2"/>
  <c r="T339" i="2"/>
  <c r="T337" i="2" s="1"/>
  <c r="R339" i="2"/>
  <c r="P339" i="2"/>
  <c r="BK339" i="2"/>
  <c r="J339" i="2"/>
  <c r="BF339" i="2" s="1"/>
  <c r="BI338" i="2"/>
  <c r="BH338" i="2"/>
  <c r="BG338" i="2"/>
  <c r="BE338" i="2"/>
  <c r="T338" i="2"/>
  <c r="R338" i="2"/>
  <c r="R337" i="2" s="1"/>
  <c r="P338" i="2"/>
  <c r="BK338" i="2"/>
  <c r="BK337" i="2" s="1"/>
  <c r="J337" i="2" s="1"/>
  <c r="J111" i="2" s="1"/>
  <c r="J338" i="2"/>
  <c r="BF338" i="2"/>
  <c r="BI336" i="2"/>
  <c r="BH336" i="2"/>
  <c r="BG336" i="2"/>
  <c r="BE336" i="2"/>
  <c r="T336" i="2"/>
  <c r="R336" i="2"/>
  <c r="P336" i="2"/>
  <c r="P329" i="2" s="1"/>
  <c r="BK336" i="2"/>
  <c r="J336" i="2"/>
  <c r="BF336" i="2"/>
  <c r="BI334" i="2"/>
  <c r="BH334" i="2"/>
  <c r="BG334" i="2"/>
  <c r="BE334" i="2"/>
  <c r="T334" i="2"/>
  <c r="T329" i="2" s="1"/>
  <c r="R334" i="2"/>
  <c r="P334" i="2"/>
  <c r="BK334" i="2"/>
  <c r="J334" i="2"/>
  <c r="BF334" i="2" s="1"/>
  <c r="BI330" i="2"/>
  <c r="BH330" i="2"/>
  <c r="BG330" i="2"/>
  <c r="BE330" i="2"/>
  <c r="T330" i="2"/>
  <c r="R330" i="2"/>
  <c r="R329" i="2" s="1"/>
  <c r="P330" i="2"/>
  <c r="BK330" i="2"/>
  <c r="BK329" i="2" s="1"/>
  <c r="J329" i="2" s="1"/>
  <c r="J110" i="2" s="1"/>
  <c r="J330" i="2"/>
  <c r="BF330" i="2" s="1"/>
  <c r="BI328" i="2"/>
  <c r="BH328" i="2"/>
  <c r="BG328" i="2"/>
  <c r="BE328" i="2"/>
  <c r="T328" i="2"/>
  <c r="T327" i="2"/>
  <c r="R328" i="2"/>
  <c r="R327" i="2" s="1"/>
  <c r="P328" i="2"/>
  <c r="P327" i="2"/>
  <c r="BK328" i="2"/>
  <c r="BK327" i="2" s="1"/>
  <c r="J327" i="2" s="1"/>
  <c r="J109" i="2" s="1"/>
  <c r="J328" i="2"/>
  <c r="BF328" i="2" s="1"/>
  <c r="BI326" i="2"/>
  <c r="BH326" i="2"/>
  <c r="BG326" i="2"/>
  <c r="BE326" i="2"/>
  <c r="T326" i="2"/>
  <c r="R326" i="2"/>
  <c r="P326" i="2"/>
  <c r="P310" i="2" s="1"/>
  <c r="BK326" i="2"/>
  <c r="J326" i="2"/>
  <c r="BF326" i="2"/>
  <c r="BI325" i="2"/>
  <c r="BH325" i="2"/>
  <c r="BG325" i="2"/>
  <c r="BE325" i="2"/>
  <c r="T325" i="2"/>
  <c r="R325" i="2"/>
  <c r="P325" i="2"/>
  <c r="BK325" i="2"/>
  <c r="J325" i="2"/>
  <c r="BF325" i="2" s="1"/>
  <c r="BI324" i="2"/>
  <c r="BH324" i="2"/>
  <c r="BG324" i="2"/>
  <c r="BE324" i="2"/>
  <c r="T324" i="2"/>
  <c r="R324" i="2"/>
  <c r="P324" i="2"/>
  <c r="BK324" i="2"/>
  <c r="J324" i="2"/>
  <c r="BF324" i="2"/>
  <c r="BI320" i="2"/>
  <c r="BH320" i="2"/>
  <c r="BG320" i="2"/>
  <c r="BE320" i="2"/>
  <c r="T320" i="2"/>
  <c r="R320" i="2"/>
  <c r="P320" i="2"/>
  <c r="BK320" i="2"/>
  <c r="J320" i="2"/>
  <c r="BF320" i="2" s="1"/>
  <c r="BI316" i="2"/>
  <c r="BH316" i="2"/>
  <c r="BG316" i="2"/>
  <c r="BE316" i="2"/>
  <c r="T316" i="2"/>
  <c r="R316" i="2"/>
  <c r="P316" i="2"/>
  <c r="BK316" i="2"/>
  <c r="J316" i="2"/>
  <c r="BF316" i="2"/>
  <c r="BI312" i="2"/>
  <c r="BH312" i="2"/>
  <c r="BG312" i="2"/>
  <c r="BE312" i="2"/>
  <c r="T312" i="2"/>
  <c r="R312" i="2"/>
  <c r="P312" i="2"/>
  <c r="BK312" i="2"/>
  <c r="J312" i="2"/>
  <c r="BF312" i="2" s="1"/>
  <c r="BI311" i="2"/>
  <c r="BH311" i="2"/>
  <c r="BG311" i="2"/>
  <c r="BE311" i="2"/>
  <c r="T311" i="2"/>
  <c r="T310" i="2"/>
  <c r="R311" i="2"/>
  <c r="R310" i="2" s="1"/>
  <c r="P311" i="2"/>
  <c r="BK311" i="2"/>
  <c r="BK310" i="2" s="1"/>
  <c r="J310" i="2" s="1"/>
  <c r="J108" i="2" s="1"/>
  <c r="J311" i="2"/>
  <c r="BF311" i="2"/>
  <c r="BI309" i="2"/>
  <c r="BH309" i="2"/>
  <c r="BG309" i="2"/>
  <c r="BE309" i="2"/>
  <c r="T309" i="2"/>
  <c r="R309" i="2"/>
  <c r="P309" i="2"/>
  <c r="BK309" i="2"/>
  <c r="J309" i="2"/>
  <c r="BF309" i="2"/>
  <c r="BI307" i="2"/>
  <c r="BH307" i="2"/>
  <c r="BG307" i="2"/>
  <c r="BE307" i="2"/>
  <c r="T307" i="2"/>
  <c r="R307" i="2"/>
  <c r="P307" i="2"/>
  <c r="BK307" i="2"/>
  <c r="J307" i="2"/>
  <c r="BF307" i="2" s="1"/>
  <c r="BI303" i="2"/>
  <c r="BH303" i="2"/>
  <c r="BG303" i="2"/>
  <c r="BE303" i="2"/>
  <c r="T303" i="2"/>
  <c r="R303" i="2"/>
  <c r="P303" i="2"/>
  <c r="P296" i="2" s="1"/>
  <c r="BK303" i="2"/>
  <c r="J303" i="2"/>
  <c r="BF303" i="2"/>
  <c r="BI301" i="2"/>
  <c r="BH301" i="2"/>
  <c r="BG301" i="2"/>
  <c r="BE301" i="2"/>
  <c r="T301" i="2"/>
  <c r="T296" i="2" s="1"/>
  <c r="R301" i="2"/>
  <c r="P301" i="2"/>
  <c r="BK301" i="2"/>
  <c r="J301" i="2"/>
  <c r="BF301" i="2" s="1"/>
  <c r="BI297" i="2"/>
  <c r="BH297" i="2"/>
  <c r="BG297" i="2"/>
  <c r="BE297" i="2"/>
  <c r="T297" i="2"/>
  <c r="R297" i="2"/>
  <c r="P297" i="2"/>
  <c r="BK297" i="2"/>
  <c r="J297" i="2"/>
  <c r="BF297" i="2"/>
  <c r="BI295" i="2"/>
  <c r="BH295" i="2"/>
  <c r="BG295" i="2"/>
  <c r="BE295" i="2"/>
  <c r="T295" i="2"/>
  <c r="R295" i="2"/>
  <c r="P295" i="2"/>
  <c r="BK295" i="2"/>
  <c r="J295" i="2"/>
  <c r="BF295" i="2"/>
  <c r="BI294" i="2"/>
  <c r="BH294" i="2"/>
  <c r="BG294" i="2"/>
  <c r="BE294" i="2"/>
  <c r="T294" i="2"/>
  <c r="R294" i="2"/>
  <c r="P294" i="2"/>
  <c r="BK294" i="2"/>
  <c r="J294" i="2"/>
  <c r="BF294" i="2" s="1"/>
  <c r="BI293" i="2"/>
  <c r="BH293" i="2"/>
  <c r="BG293" i="2"/>
  <c r="BE293" i="2"/>
  <c r="T293" i="2"/>
  <c r="R293" i="2"/>
  <c r="P293" i="2"/>
  <c r="BK293" i="2"/>
  <c r="J293" i="2"/>
  <c r="BF293" i="2"/>
  <c r="BI289" i="2"/>
  <c r="BH289" i="2"/>
  <c r="BG289" i="2"/>
  <c r="BE289" i="2"/>
  <c r="T289" i="2"/>
  <c r="R289" i="2"/>
  <c r="P289" i="2"/>
  <c r="BK289" i="2"/>
  <c r="J289" i="2"/>
  <c r="BF289" i="2" s="1"/>
  <c r="BI287" i="2"/>
  <c r="BH287" i="2"/>
  <c r="BG287" i="2"/>
  <c r="BE287" i="2"/>
  <c r="T287" i="2"/>
  <c r="R287" i="2"/>
  <c r="P287" i="2"/>
  <c r="BK287" i="2"/>
  <c r="J287" i="2"/>
  <c r="BF287" i="2"/>
  <c r="BI283" i="2"/>
  <c r="BH283" i="2"/>
  <c r="BG283" i="2"/>
  <c r="BE283" i="2"/>
  <c r="T283" i="2"/>
  <c r="R283" i="2"/>
  <c r="P283" i="2"/>
  <c r="BK283" i="2"/>
  <c r="J283" i="2"/>
  <c r="BF283" i="2" s="1"/>
  <c r="BI281" i="2"/>
  <c r="BH281" i="2"/>
  <c r="BG281" i="2"/>
  <c r="BE281" i="2"/>
  <c r="T281" i="2"/>
  <c r="R281" i="2"/>
  <c r="P281" i="2"/>
  <c r="BK281" i="2"/>
  <c r="J281" i="2"/>
  <c r="BF281" i="2"/>
  <c r="BI277" i="2"/>
  <c r="BH277" i="2"/>
  <c r="BG277" i="2"/>
  <c r="BE277" i="2"/>
  <c r="T277" i="2"/>
  <c r="R277" i="2"/>
  <c r="P277" i="2"/>
  <c r="BK277" i="2"/>
  <c r="J277" i="2"/>
  <c r="BF277" i="2" s="1"/>
  <c r="BI276" i="2"/>
  <c r="BH276" i="2"/>
  <c r="BG276" i="2"/>
  <c r="BE276" i="2"/>
  <c r="T276" i="2"/>
  <c r="R276" i="2"/>
  <c r="P276" i="2"/>
  <c r="BK276" i="2"/>
  <c r="J276" i="2"/>
  <c r="BF276" i="2"/>
  <c r="BI272" i="2"/>
  <c r="BH272" i="2"/>
  <c r="BG272" i="2"/>
  <c r="BE272" i="2"/>
  <c r="T272" i="2"/>
  <c r="R272" i="2"/>
  <c r="P272" i="2"/>
  <c r="BK272" i="2"/>
  <c r="J272" i="2"/>
  <c r="BF272" i="2" s="1"/>
  <c r="BI271" i="2"/>
  <c r="BH271" i="2"/>
  <c r="BG271" i="2"/>
  <c r="BE271" i="2"/>
  <c r="T271" i="2"/>
  <c r="R271" i="2"/>
  <c r="P271" i="2"/>
  <c r="BK271" i="2"/>
  <c r="J271" i="2"/>
  <c r="BF271" i="2"/>
  <c r="BI267" i="2"/>
  <c r="BH267" i="2"/>
  <c r="BG267" i="2"/>
  <c r="BE267" i="2"/>
  <c r="T267" i="2"/>
  <c r="R267" i="2"/>
  <c r="P267" i="2"/>
  <c r="BK267" i="2"/>
  <c r="J267" i="2"/>
  <c r="BF267" i="2" s="1"/>
  <c r="BI266" i="2"/>
  <c r="BH266" i="2"/>
  <c r="BG266" i="2"/>
  <c r="BE266" i="2"/>
  <c r="T266" i="2"/>
  <c r="R266" i="2"/>
  <c r="P266" i="2"/>
  <c r="BK266" i="2"/>
  <c r="J266" i="2"/>
  <c r="BF266" i="2"/>
  <c r="BI262" i="2"/>
  <c r="BH262" i="2"/>
  <c r="BG262" i="2"/>
  <c r="BE262" i="2"/>
  <c r="T262" i="2"/>
  <c r="R262" i="2"/>
  <c r="P262" i="2"/>
  <c r="BK262" i="2"/>
  <c r="BK238" i="2" s="1"/>
  <c r="J238" i="2" s="1"/>
  <c r="J106" i="2" s="1"/>
  <c r="J262" i="2"/>
  <c r="BF262" i="2" s="1"/>
  <c r="BI261" i="2"/>
  <c r="BH261" i="2"/>
  <c r="BG261" i="2"/>
  <c r="BE261" i="2"/>
  <c r="T261" i="2"/>
  <c r="R261" i="2"/>
  <c r="P261" i="2"/>
  <c r="BK261" i="2"/>
  <c r="J261" i="2"/>
  <c r="BF261" i="2"/>
  <c r="BI258" i="2"/>
  <c r="BH258" i="2"/>
  <c r="BG258" i="2"/>
  <c r="BE258" i="2"/>
  <c r="T258" i="2"/>
  <c r="R258" i="2"/>
  <c r="P258" i="2"/>
  <c r="BK258" i="2"/>
  <c r="J258" i="2"/>
  <c r="BF258" i="2" s="1"/>
  <c r="BI253" i="2"/>
  <c r="BH253" i="2"/>
  <c r="BG253" i="2"/>
  <c r="BE253" i="2"/>
  <c r="T253" i="2"/>
  <c r="R253" i="2"/>
  <c r="P253" i="2"/>
  <c r="BK253" i="2"/>
  <c r="J253" i="2"/>
  <c r="BF253" i="2"/>
  <c r="BI249" i="2"/>
  <c r="BH249" i="2"/>
  <c r="BG249" i="2"/>
  <c r="BE249" i="2"/>
  <c r="T249" i="2"/>
  <c r="R249" i="2"/>
  <c r="P249" i="2"/>
  <c r="BK249" i="2"/>
  <c r="J249" i="2"/>
  <c r="BF249" i="2" s="1"/>
  <c r="BI248" i="2"/>
  <c r="BH248" i="2"/>
  <c r="BG248" i="2"/>
  <c r="BE248" i="2"/>
  <c r="T248" i="2"/>
  <c r="R248" i="2"/>
  <c r="P248" i="2"/>
  <c r="BK248" i="2"/>
  <c r="J248" i="2"/>
  <c r="BF248" i="2"/>
  <c r="BI247" i="2"/>
  <c r="BH247" i="2"/>
  <c r="BG247" i="2"/>
  <c r="BE247" i="2"/>
  <c r="T247" i="2"/>
  <c r="R247" i="2"/>
  <c r="P247" i="2"/>
  <c r="BK247" i="2"/>
  <c r="J247" i="2"/>
  <c r="BF247" i="2" s="1"/>
  <c r="BI243" i="2"/>
  <c r="BH243" i="2"/>
  <c r="BG243" i="2"/>
  <c r="BE243" i="2"/>
  <c r="T243" i="2"/>
  <c r="R243" i="2"/>
  <c r="R238" i="2" s="1"/>
  <c r="P243" i="2"/>
  <c r="BK243" i="2"/>
  <c r="J243" i="2"/>
  <c r="BF243" i="2"/>
  <c r="BI239" i="2"/>
  <c r="BH239" i="2"/>
  <c r="BG239" i="2"/>
  <c r="BE239" i="2"/>
  <c r="T239" i="2"/>
  <c r="R239" i="2"/>
  <c r="P239" i="2"/>
  <c r="P238" i="2" s="1"/>
  <c r="BK239" i="2"/>
  <c r="J239" i="2"/>
  <c r="BF239" i="2" s="1"/>
  <c r="BI236" i="2"/>
  <c r="BH236" i="2"/>
  <c r="BG236" i="2"/>
  <c r="BE236" i="2"/>
  <c r="T236" i="2"/>
  <c r="R236" i="2"/>
  <c r="P236" i="2"/>
  <c r="BK236" i="2"/>
  <c r="J236" i="2"/>
  <c r="BF236" i="2" s="1"/>
  <c r="BI232" i="2"/>
  <c r="BH232" i="2"/>
  <c r="BG232" i="2"/>
  <c r="BE232" i="2"/>
  <c r="T232" i="2"/>
  <c r="R232" i="2"/>
  <c r="P232" i="2"/>
  <c r="BK232" i="2"/>
  <c r="J232" i="2"/>
  <c r="BF232" i="2"/>
  <c r="BI230" i="2"/>
  <c r="BH230" i="2"/>
  <c r="BG230" i="2"/>
  <c r="BE230" i="2"/>
  <c r="T230" i="2"/>
  <c r="T228" i="2" s="1"/>
  <c r="R230" i="2"/>
  <c r="P230" i="2"/>
  <c r="BK230" i="2"/>
  <c r="J230" i="2"/>
  <c r="BF230" i="2" s="1"/>
  <c r="BI229" i="2"/>
  <c r="BH229" i="2"/>
  <c r="BG229" i="2"/>
  <c r="BE229" i="2"/>
  <c r="T229" i="2"/>
  <c r="R229" i="2"/>
  <c r="P229" i="2"/>
  <c r="BK229" i="2"/>
  <c r="BK228" i="2" s="1"/>
  <c r="J229" i="2"/>
  <c r="BF229" i="2" s="1"/>
  <c r="BI226" i="2"/>
  <c r="BH226" i="2"/>
  <c r="BG226" i="2"/>
  <c r="BE226" i="2"/>
  <c r="T226" i="2"/>
  <c r="T225" i="2" s="1"/>
  <c r="R226" i="2"/>
  <c r="R225" i="2"/>
  <c r="P226" i="2"/>
  <c r="P225" i="2" s="1"/>
  <c r="BK226" i="2"/>
  <c r="BK225" i="2"/>
  <c r="J225" i="2" s="1"/>
  <c r="J103" i="2" s="1"/>
  <c r="J226" i="2"/>
  <c r="BF226" i="2" s="1"/>
  <c r="BI224" i="2"/>
  <c r="BH224" i="2"/>
  <c r="BG224" i="2"/>
  <c r="BE224" i="2"/>
  <c r="T224" i="2"/>
  <c r="R224" i="2"/>
  <c r="P224" i="2"/>
  <c r="BK224" i="2"/>
  <c r="J224" i="2"/>
  <c r="BF224" i="2" s="1"/>
  <c r="BI223" i="2"/>
  <c r="BH223" i="2"/>
  <c r="BG223" i="2"/>
  <c r="BE223" i="2"/>
  <c r="T223" i="2"/>
  <c r="R223" i="2"/>
  <c r="P223" i="2"/>
  <c r="BK223" i="2"/>
  <c r="J223" i="2"/>
  <c r="BF223" i="2"/>
  <c r="BI221" i="2"/>
  <c r="BH221" i="2"/>
  <c r="BG221" i="2"/>
  <c r="BE221" i="2"/>
  <c r="T221" i="2"/>
  <c r="R221" i="2"/>
  <c r="P221" i="2"/>
  <c r="BK221" i="2"/>
  <c r="J221" i="2"/>
  <c r="BF221" i="2" s="1"/>
  <c r="BI220" i="2"/>
  <c r="BH220" i="2"/>
  <c r="BG220" i="2"/>
  <c r="BE220" i="2"/>
  <c r="T220" i="2"/>
  <c r="R220" i="2"/>
  <c r="P220" i="2"/>
  <c r="BK220" i="2"/>
  <c r="J220" i="2"/>
  <c r="BF220" i="2"/>
  <c r="BI218" i="2"/>
  <c r="BH218" i="2"/>
  <c r="BG218" i="2"/>
  <c r="BE218" i="2"/>
  <c r="T218" i="2"/>
  <c r="R218" i="2"/>
  <c r="P218" i="2"/>
  <c r="BK218" i="2"/>
  <c r="J218" i="2"/>
  <c r="BF218" i="2" s="1"/>
  <c r="BI217" i="2"/>
  <c r="BH217" i="2"/>
  <c r="BG217" i="2"/>
  <c r="BE217" i="2"/>
  <c r="T217" i="2"/>
  <c r="R217" i="2"/>
  <c r="P217" i="2"/>
  <c r="BK217" i="2"/>
  <c r="J217" i="2"/>
  <c r="BF217" i="2"/>
  <c r="BI216" i="2"/>
  <c r="BH216" i="2"/>
  <c r="BG216" i="2"/>
  <c r="BE216" i="2"/>
  <c r="T216" i="2"/>
  <c r="R216" i="2"/>
  <c r="P216" i="2"/>
  <c r="BK216" i="2"/>
  <c r="J216" i="2"/>
  <c r="BF216" i="2" s="1"/>
  <c r="BI212" i="2"/>
  <c r="BH212" i="2"/>
  <c r="BG212" i="2"/>
  <c r="BE212" i="2"/>
  <c r="T212" i="2"/>
  <c r="R212" i="2"/>
  <c r="P212" i="2"/>
  <c r="BK212" i="2"/>
  <c r="J212" i="2"/>
  <c r="BF212" i="2"/>
  <c r="BI208" i="2"/>
  <c r="BH208" i="2"/>
  <c r="BG208" i="2"/>
  <c r="BE208" i="2"/>
  <c r="T208" i="2"/>
  <c r="R208" i="2"/>
  <c r="P208" i="2"/>
  <c r="BK208" i="2"/>
  <c r="J208" i="2"/>
  <c r="BF208" i="2" s="1"/>
  <c r="BI204" i="2"/>
  <c r="BH204" i="2"/>
  <c r="BG204" i="2"/>
  <c r="BE204" i="2"/>
  <c r="T204" i="2"/>
  <c r="R204" i="2"/>
  <c r="P204" i="2"/>
  <c r="BK204" i="2"/>
  <c r="J204" i="2"/>
  <c r="BF204" i="2"/>
  <c r="BI200" i="2"/>
  <c r="BH200" i="2"/>
  <c r="BG200" i="2"/>
  <c r="BE200" i="2"/>
  <c r="T200" i="2"/>
  <c r="R200" i="2"/>
  <c r="P200" i="2"/>
  <c r="BK200" i="2"/>
  <c r="J200" i="2"/>
  <c r="BF200" i="2" s="1"/>
  <c r="BI196" i="2"/>
  <c r="BH196" i="2"/>
  <c r="BG196" i="2"/>
  <c r="BE196" i="2"/>
  <c r="T196" i="2"/>
  <c r="R196" i="2"/>
  <c r="P196" i="2"/>
  <c r="BK196" i="2"/>
  <c r="J196" i="2"/>
  <c r="BF196" i="2"/>
  <c r="BI195" i="2"/>
  <c r="BH195" i="2"/>
  <c r="BG195" i="2"/>
  <c r="BE195" i="2"/>
  <c r="T195" i="2"/>
  <c r="T191" i="2" s="1"/>
  <c r="R195" i="2"/>
  <c r="P195" i="2"/>
  <c r="BK195" i="2"/>
  <c r="J195" i="2"/>
  <c r="BF195" i="2" s="1"/>
  <c r="BI194" i="2"/>
  <c r="BH194" i="2"/>
  <c r="BG194" i="2"/>
  <c r="BE194" i="2"/>
  <c r="T194" i="2"/>
  <c r="R194" i="2"/>
  <c r="P194" i="2"/>
  <c r="BK194" i="2"/>
  <c r="J194" i="2"/>
  <c r="BF194" i="2"/>
  <c r="BI193" i="2"/>
  <c r="BH193" i="2"/>
  <c r="BG193" i="2"/>
  <c r="BE193" i="2"/>
  <c r="T193" i="2"/>
  <c r="R193" i="2"/>
  <c r="P193" i="2"/>
  <c r="BK193" i="2"/>
  <c r="J193" i="2"/>
  <c r="BF193" i="2" s="1"/>
  <c r="BI192" i="2"/>
  <c r="BH192" i="2"/>
  <c r="BG192" i="2"/>
  <c r="BE192" i="2"/>
  <c r="T192" i="2"/>
  <c r="R192" i="2"/>
  <c r="P192" i="2"/>
  <c r="P191" i="2"/>
  <c r="BK192" i="2"/>
  <c r="J192" i="2"/>
  <c r="BF192" i="2" s="1"/>
  <c r="BI187" i="2"/>
  <c r="BH187" i="2"/>
  <c r="BG187" i="2"/>
  <c r="BE187" i="2"/>
  <c r="T187" i="2"/>
  <c r="R187" i="2"/>
  <c r="P187" i="2"/>
  <c r="BK187" i="2"/>
  <c r="J187" i="2"/>
  <c r="BF187" i="2"/>
  <c r="BI183" i="2"/>
  <c r="BH183" i="2"/>
  <c r="BG183" i="2"/>
  <c r="BE183" i="2"/>
  <c r="T183" i="2"/>
  <c r="R183" i="2"/>
  <c r="P183" i="2"/>
  <c r="BK183" i="2"/>
  <c r="J183" i="2"/>
  <c r="BF183" i="2" s="1"/>
  <c r="BI179" i="2"/>
  <c r="BH179" i="2"/>
  <c r="BG179" i="2"/>
  <c r="BE179" i="2"/>
  <c r="T179" i="2"/>
  <c r="R179" i="2"/>
  <c r="P179" i="2"/>
  <c r="BK179" i="2"/>
  <c r="J179" i="2"/>
  <c r="BF179" i="2"/>
  <c r="BI175" i="2"/>
  <c r="BH175" i="2"/>
  <c r="BG175" i="2"/>
  <c r="BE175" i="2"/>
  <c r="T175" i="2"/>
  <c r="R175" i="2"/>
  <c r="P175" i="2"/>
  <c r="BK175" i="2"/>
  <c r="J175" i="2"/>
  <c r="BF175" i="2" s="1"/>
  <c r="BI171" i="2"/>
  <c r="BH171" i="2"/>
  <c r="BG171" i="2"/>
  <c r="BE171" i="2"/>
  <c r="T171" i="2"/>
  <c r="R171" i="2"/>
  <c r="P171" i="2"/>
  <c r="P162" i="2" s="1"/>
  <c r="BK171" i="2"/>
  <c r="J171" i="2"/>
  <c r="BF171" i="2"/>
  <c r="BI167" i="2"/>
  <c r="BH167" i="2"/>
  <c r="BG167" i="2"/>
  <c r="BE167" i="2"/>
  <c r="T167" i="2"/>
  <c r="T162" i="2" s="1"/>
  <c r="R167" i="2"/>
  <c r="P167" i="2"/>
  <c r="BK167" i="2"/>
  <c r="J167" i="2"/>
  <c r="BF167" i="2" s="1"/>
  <c r="BI163" i="2"/>
  <c r="BH163" i="2"/>
  <c r="BG163" i="2"/>
  <c r="BE163" i="2"/>
  <c r="T163" i="2"/>
  <c r="R163" i="2"/>
  <c r="P163" i="2"/>
  <c r="BK163" i="2"/>
  <c r="J163" i="2"/>
  <c r="BF163" i="2"/>
  <c r="BI161" i="2"/>
  <c r="BH161" i="2"/>
  <c r="BG161" i="2"/>
  <c r="BE161" i="2"/>
  <c r="T161" i="2"/>
  <c r="R161" i="2"/>
  <c r="P161" i="2"/>
  <c r="BK161" i="2"/>
  <c r="J161" i="2"/>
  <c r="BF161" i="2"/>
  <c r="BI157" i="2"/>
  <c r="BH157" i="2"/>
  <c r="BG157" i="2"/>
  <c r="BE157" i="2"/>
  <c r="T157" i="2"/>
  <c r="R157" i="2"/>
  <c r="P157" i="2"/>
  <c r="BK157" i="2"/>
  <c r="J157" i="2"/>
  <c r="BF157" i="2" s="1"/>
  <c r="BI153" i="2"/>
  <c r="BH153" i="2"/>
  <c r="BG153" i="2"/>
  <c r="BE153" i="2"/>
  <c r="T153" i="2"/>
  <c r="R153" i="2"/>
  <c r="P153" i="2"/>
  <c r="BK153" i="2"/>
  <c r="J153" i="2"/>
  <c r="BF153" i="2"/>
  <c r="BI152" i="2"/>
  <c r="BH152" i="2"/>
  <c r="BG152" i="2"/>
  <c r="BE152" i="2"/>
  <c r="T152" i="2"/>
  <c r="R152" i="2"/>
  <c r="P152" i="2"/>
  <c r="BK152" i="2"/>
  <c r="J152" i="2"/>
  <c r="BF152" i="2" s="1"/>
  <c r="BI151" i="2"/>
  <c r="BH151" i="2"/>
  <c r="BG151" i="2"/>
  <c r="BE151" i="2"/>
  <c r="T151" i="2"/>
  <c r="R151" i="2"/>
  <c r="P151" i="2"/>
  <c r="BK151" i="2"/>
  <c r="J151" i="2"/>
  <c r="BF151" i="2"/>
  <c r="BI147" i="2"/>
  <c r="BH147" i="2"/>
  <c r="BG147" i="2"/>
  <c r="BE147" i="2"/>
  <c r="T147" i="2"/>
  <c r="T145" i="2" s="1"/>
  <c r="R147" i="2"/>
  <c r="P147" i="2"/>
  <c r="BK147" i="2"/>
  <c r="J147" i="2"/>
  <c r="BF147" i="2" s="1"/>
  <c r="BI146" i="2"/>
  <c r="BH146" i="2"/>
  <c r="BG146" i="2"/>
  <c r="BE146" i="2"/>
  <c r="T146" i="2"/>
  <c r="R146" i="2"/>
  <c r="R145" i="2" s="1"/>
  <c r="P146" i="2"/>
  <c r="P145" i="2"/>
  <c r="BK146" i="2"/>
  <c r="J146" i="2"/>
  <c r="BF146" i="2" s="1"/>
  <c r="BI144" i="2"/>
  <c r="BH144" i="2"/>
  <c r="BG144" i="2"/>
  <c r="BE144" i="2"/>
  <c r="T144" i="2"/>
  <c r="R144" i="2"/>
  <c r="P144" i="2"/>
  <c r="BK144" i="2"/>
  <c r="J144" i="2"/>
  <c r="BF144" i="2"/>
  <c r="BI140" i="2"/>
  <c r="F37" i="2" s="1"/>
  <c r="BD95" i="1" s="1"/>
  <c r="BD94" i="1" s="1"/>
  <c r="W33" i="1" s="1"/>
  <c r="BH140" i="2"/>
  <c r="BG140" i="2"/>
  <c r="BE140" i="2"/>
  <c r="T140" i="2"/>
  <c r="T139" i="2" s="1"/>
  <c r="R140" i="2"/>
  <c r="R139" i="2"/>
  <c r="P140" i="2"/>
  <c r="BK140" i="2"/>
  <c r="BK139" i="2"/>
  <c r="J139" i="2" s="1"/>
  <c r="J99" i="2" s="1"/>
  <c r="J140" i="2"/>
  <c r="BF140" i="2" s="1"/>
  <c r="BI138" i="2"/>
  <c r="BH138" i="2"/>
  <c r="BG138" i="2"/>
  <c r="BE138" i="2"/>
  <c r="T138" i="2"/>
  <c r="R138" i="2"/>
  <c r="P138" i="2"/>
  <c r="BK138" i="2"/>
  <c r="J138" i="2"/>
  <c r="BF138" i="2" s="1"/>
  <c r="BI134" i="2"/>
  <c r="BH134" i="2"/>
  <c r="BG134" i="2"/>
  <c r="BE134" i="2"/>
  <c r="F33" i="2" s="1"/>
  <c r="AZ95" i="1" s="1"/>
  <c r="AZ94" i="1" s="1"/>
  <c r="T134" i="2"/>
  <c r="T133" i="2" s="1"/>
  <c r="R134" i="2"/>
  <c r="R133" i="2" s="1"/>
  <c r="P134" i="2"/>
  <c r="P133" i="2" s="1"/>
  <c r="BK134" i="2"/>
  <c r="J134" i="2"/>
  <c r="BF134" i="2"/>
  <c r="J127" i="2"/>
  <c r="F127" i="2"/>
  <c r="F125" i="2"/>
  <c r="E123" i="2"/>
  <c r="J91" i="2"/>
  <c r="F91" i="2"/>
  <c r="F89" i="2"/>
  <c r="E87" i="2"/>
  <c r="J24" i="2"/>
  <c r="E24" i="2"/>
  <c r="J128" i="2" s="1"/>
  <c r="J92" i="2"/>
  <c r="J23" i="2"/>
  <c r="J18" i="2"/>
  <c r="E18" i="2"/>
  <c r="F128" i="2"/>
  <c r="F92" i="2"/>
  <c r="J17" i="2"/>
  <c r="J12" i="2"/>
  <c r="J125" i="2"/>
  <c r="J89" i="2"/>
  <c r="E7" i="2"/>
  <c r="E121" i="2" s="1"/>
  <c r="E85" i="2"/>
  <c r="AS94" i="1"/>
  <c r="L90" i="1"/>
  <c r="AM90" i="1"/>
  <c r="AM89" i="1"/>
  <c r="L89" i="1"/>
  <c r="AM87" i="1"/>
  <c r="L87" i="1"/>
  <c r="L85" i="1"/>
  <c r="L84" i="1"/>
  <c r="W29" i="1" l="1"/>
  <c r="AV94" i="1"/>
  <c r="J228" i="2"/>
  <c r="J105" i="2" s="1"/>
  <c r="J34" i="2"/>
  <c r="AW95" i="1" s="1"/>
  <c r="T132" i="2"/>
  <c r="F35" i="2"/>
  <c r="BB95" i="1" s="1"/>
  <c r="BB94" i="1" s="1"/>
  <c r="P139" i="2"/>
  <c r="P132" i="2" s="1"/>
  <c r="P131" i="2" s="1"/>
  <c r="AU95" i="1" s="1"/>
  <c r="AU94" i="1" s="1"/>
  <c r="BK145" i="2"/>
  <c r="J145" i="2" s="1"/>
  <c r="J100" i="2" s="1"/>
  <c r="R162" i="2"/>
  <c r="P228" i="2"/>
  <c r="P227" i="2" s="1"/>
  <c r="R296" i="2"/>
  <c r="BK133" i="2"/>
  <c r="BK162" i="2"/>
  <c r="J162" i="2" s="1"/>
  <c r="J101" i="2" s="1"/>
  <c r="R191" i="2"/>
  <c r="R132" i="2" s="1"/>
  <c r="BK296" i="2"/>
  <c r="J296" i="2" s="1"/>
  <c r="J107" i="2" s="1"/>
  <c r="F34" i="2"/>
  <c r="BA95" i="1" s="1"/>
  <c r="BA94" i="1" s="1"/>
  <c r="J33" i="2"/>
  <c r="AV95" i="1" s="1"/>
  <c r="AT95" i="1" s="1"/>
  <c r="F36" i="2"/>
  <c r="BC95" i="1" s="1"/>
  <c r="BC94" i="1" s="1"/>
  <c r="BK191" i="2"/>
  <c r="J191" i="2" s="1"/>
  <c r="J102" i="2" s="1"/>
  <c r="R228" i="2"/>
  <c r="T238" i="2"/>
  <c r="T227" i="2" s="1"/>
  <c r="R131" i="2" l="1"/>
  <c r="R227" i="2"/>
  <c r="T131" i="2"/>
  <c r="BK227" i="2"/>
  <c r="J227" i="2" s="1"/>
  <c r="J104" i="2" s="1"/>
  <c r="W30" i="1"/>
  <c r="AW94" i="1"/>
  <c r="AK30" i="1" s="1"/>
  <c r="BK132" i="2"/>
  <c r="J133" i="2"/>
  <c r="J98" i="2" s="1"/>
  <c r="AY94" i="1"/>
  <c r="W32" i="1"/>
  <c r="AT94" i="1"/>
  <c r="AK29" i="1"/>
  <c r="W31" i="1"/>
  <c r="AX94" i="1"/>
  <c r="J132" i="2" l="1"/>
  <c r="J97" i="2" s="1"/>
  <c r="BK131" i="2"/>
  <c r="J131" i="2" s="1"/>
  <c r="J30" i="2" l="1"/>
  <c r="J96" i="2"/>
  <c r="AG95" i="1" l="1"/>
  <c r="J39" i="2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<sst xmlns="http://schemas.openxmlformats.org/spreadsheetml/2006/main" count="2614" uniqueCount="514">
  <si>
    <t>Export Komplet</t>
  </si>
  <si>
    <t/>
  </si>
  <si>
    <t>2.0</t>
  </si>
  <si>
    <t>ZAMOK</t>
  </si>
  <si>
    <t>False</t>
  </si>
  <si>
    <t>{dc3cbc71-9c42-4167-b5f3-c622f1bfc60f}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</si>
  <si>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</si>
  <si>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</si>
  <si>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</si>
  <si>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</si>
  <si>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</si>
  <si>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</si>
  <si>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M_09_2021_DRS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</si>
  <si>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</si>
  <si>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</si>
  <si>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Sanácia prístrešku nad vstupom do objektu AB EKRAN</t>
  </si>
  <si>
    <t>JKSO:</t>
  </si>
  <si>
    <t>KS:</t>
  </si>
  <si>
    <t>Miesto:</t>
  </si>
  <si>
    <t>Festivalové námestie 2, 040 01 Koišice</t>
  </si>
  <si>
    <t>Dátum:</t>
  </si>
  <si>
    <t>16. 5. 2021</t>
  </si>
  <si>
    <t>Objednávateľ:</t>
  </si>
  <si>
    <t>IČO:</t>
  </si>
  <si>
    <t>Mestská časť Košice - Sever</t>
  </si>
  <si>
    <t>IČ DPH:</t>
  </si>
  <si>
    <t>Zhotoviteľ:</t>
  </si>
  <si>
    <t>Vyplň údaj</t>
  </si>
  <si>
    <t>Projektant:</t>
  </si>
  <si>
    <t>Ing. Ján Marenčík - M - Technical</t>
  </si>
  <si>
    <t>True</t>
  </si>
  <si>
    <t>0,01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</si>
  <si>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</si>
  <si>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</si>
  <si>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</si>
  <si>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</si>
  <si>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</si>
  <si>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</si>
  <si>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</si>
  <si>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</si>
  <si>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</si>
  <si>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</si>
  <si>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</si>
  <si>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</si>
  <si>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</si>
  <si>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</si>
  <si>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</si>
  <si>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</si>
  <si>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</si>
  <si>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</si>
  <si>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</si>
  <si>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</si>
  <si>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</si>
  <si>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</si>
  <si>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</si>
  <si>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</si>
  <si>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</si>
  <si>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</si>
  <si>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</si>
  <si>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</si>
  <si>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</si>
  <si>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</si>
  <si>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</si>
  <si>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</si>
  <si>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</si>
  <si>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</si>
  <si>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</si>
  <si>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</si>
  <si>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</si>
  <si>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</si>
  <si>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</si>
  <si>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</si>
  <si>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</si>
  <si>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</si>
  <si>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</si>
  <si>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</si>
  <si>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</si>
  <si>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</si>
  <si>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</si>
  <si>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</si>
  <si>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</si>
  <si>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Prístrešok nad vstupom</t>
  </si>
  <si>
    <t>STA</t>
  </si>
  <si>
    <t>1</t>
  </si>
  <si>
    <t>{681e1650-d4fa-48d7-8ed7-747b085afec2}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</si>
  <si>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</si>
  <si>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</si>
  <si>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</si>
  <si>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</si>
  <si>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</si>
  <si>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</si>
  <si>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</si>
  <si>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</si>
  <si>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</si>
  <si>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</si>
  <si>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</si>
  <si>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</si>
  <si>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</si>
  <si>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</si>
  <si>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</si>
  <si>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</si>
  <si>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</si>
  <si>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</si>
  <si>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764 - Konštrukcie klampiarske</t>
  </si>
  <si>
    <t xml:space="preserve">    769 - Montáže vzduchotechnických zariadení</t>
  </si>
  <si>
    <t xml:space="preserve">    771 - Podlahy z dlaždíc</t>
  </si>
  <si>
    <t xml:space="preserve">    783 -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</si>
  <si>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</si>
  <si>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</si>
  <si>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</si>
  <si>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</si>
  <si>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</si>
  <si>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</si>
  <si>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</si>
  <si>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</si>
  <si>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</si>
  <si>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</si>
  <si>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</si>
  <si>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</si>
  <si>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</si>
  <si>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</si>
  <si>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</si>
  <si>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2</t>
  </si>
  <si>
    <t>Zakladanie</t>
  </si>
  <si>
    <t>K</t>
  </si>
  <si>
    <t>274271301</t>
  </si>
  <si>
    <t>Murivo základových pásov (m3) PREMAC 50x20x25 s betónovou výplňou C 16/20 hr. 200 mm</t>
  </si>
  <si>
    <t>m3</t>
  </si>
  <si>
    <t>CS CENEKON 2019 01</t>
  </si>
  <si>
    <t>4</t>
  </si>
  <si>
    <t>-1805293905</t>
  </si>
  <si>
    <t>VV</t>
  </si>
  <si>
    <t>PM1</t>
  </si>
  <si>
    <t>0,43</t>
  </si>
  <si>
    <t>Súčet</t>
  </si>
  <si>
    <t>274361825</t>
  </si>
  <si>
    <t>Výstuž pre murivo základových pásov PREMAC s betónovou výplňou z ocele 10505</t>
  </si>
  <si>
    <t>t</t>
  </si>
  <si>
    <t>-1181003773</t>
  </si>
  <si>
    <t>3</t>
  </si>
  <si>
    <t>Zvislé a kompletné konštrukcie</t>
  </si>
  <si>
    <t>317162101</t>
  </si>
  <si>
    <t>Keramický predpätý preklad POROTHERM KPP, šírky 120 mm, výšky 65 mm, dĺžky 1000 mm</t>
  </si>
  <si>
    <t>ks</t>
  </si>
  <si>
    <t>-728602919</t>
  </si>
  <si>
    <t>KP1</t>
  </si>
  <si>
    <t>340238223</t>
  </si>
  <si>
    <t>Zamurovanie otvorov plochy od 0,25 do 1 m2 tehlami POROTHERM (175x375x238)</t>
  </si>
  <si>
    <t>m2</t>
  </si>
  <si>
    <t>154600459</t>
  </si>
  <si>
    <t>Vodorovné konštrukcie</t>
  </si>
  <si>
    <t>5</t>
  </si>
  <si>
    <t>411321414</t>
  </si>
  <si>
    <t>Betón stropov doskových a trámových,  železový tr. C 25/30</t>
  </si>
  <si>
    <t>-1480578997</t>
  </si>
  <si>
    <t>6</t>
  </si>
  <si>
    <t>411354236.1</t>
  </si>
  <si>
    <t>Debnenie stropu, zabudované s plechom vlnitým lesklým, výšky vľn do 50 mm hr. 0,88 mm</t>
  </si>
  <si>
    <t>-992361743</t>
  </si>
  <si>
    <t>SP1</t>
  </si>
  <si>
    <t>61,85</t>
  </si>
  <si>
    <t>7</t>
  </si>
  <si>
    <t>411361821</t>
  </si>
  <si>
    <t>Výstuž stropov doskových, trámových, vložkových,konzolových alebo balkónových, 10505</t>
  </si>
  <si>
    <t>-933844862</t>
  </si>
  <si>
    <t>8</t>
  </si>
  <si>
    <t>411362501.1</t>
  </si>
  <si>
    <t>D+M HILTI tmel DN 12 vr. vŕtania otvoru</t>
  </si>
  <si>
    <t>-1405184264</t>
  </si>
  <si>
    <t>9</t>
  </si>
  <si>
    <t>417321515</t>
  </si>
  <si>
    <t>Betón stužujúcich pásov a vencov železový tr. C 25/30</t>
  </si>
  <si>
    <t>1017265224</t>
  </si>
  <si>
    <t>0,161</t>
  </si>
  <si>
    <t>10</t>
  </si>
  <si>
    <t>417351115</t>
  </si>
  <si>
    <t>Debnenie bočníc stužujúcich pásov a vencov vrátane vzpier zhotovenie</t>
  </si>
  <si>
    <t>-437262417</t>
  </si>
  <si>
    <t>2*0,2*6,71</t>
  </si>
  <si>
    <t>11</t>
  </si>
  <si>
    <t>417351116</t>
  </si>
  <si>
    <t>Debnenie bočníc stužujúcich pásov a vencov vrátane vzpier odstránenie</t>
  </si>
  <si>
    <t>69928883</t>
  </si>
  <si>
    <t>Úpravy povrchov, podlahy, osadenie</t>
  </si>
  <si>
    <t>12</t>
  </si>
  <si>
    <t>622460121</t>
  </si>
  <si>
    <t>Príprava vonkajšieho podkladu stien penetráciou základnou</t>
  </si>
  <si>
    <t>479404566</t>
  </si>
  <si>
    <t>NO1</t>
  </si>
  <si>
    <t>29,95</t>
  </si>
  <si>
    <t>13</t>
  </si>
  <si>
    <t>622460122</t>
  </si>
  <si>
    <t>Príprava vonkajšieho podkladu stien penetráciou hĺbkovou</t>
  </si>
  <si>
    <t>1990556070</t>
  </si>
  <si>
    <t>14</t>
  </si>
  <si>
    <t>622463256</t>
  </si>
  <si>
    <t>Sanácia betonových konštrukcií Weber - Terranova, akrylátový dvojnásobný, weber.ton purolast A030</t>
  </si>
  <si>
    <t>99898576</t>
  </si>
  <si>
    <t>SA1</t>
  </si>
  <si>
    <t>15</t>
  </si>
  <si>
    <t>622463264</t>
  </si>
  <si>
    <t>Sanácia betónových konštrukcií Weber - Terranova, ochranný náter výstuže pred koróziou, weber.rep ochrana</t>
  </si>
  <si>
    <t>-945717245</t>
  </si>
  <si>
    <t>SA1 - 10% z celkovej plochy</t>
  </si>
  <si>
    <t>6,185</t>
  </si>
  <si>
    <t>16</t>
  </si>
  <si>
    <t>622463272</t>
  </si>
  <si>
    <t>Sanácia betónových konštrukcií Weber - Terranova, vyrovnávacia malta na jemné opravy, weber.rep vyspravka J, hr. 20 mm</t>
  </si>
  <si>
    <t>923694766</t>
  </si>
  <si>
    <t>17</t>
  </si>
  <si>
    <t>622464142</t>
  </si>
  <si>
    <t>Vonkajšia omietka stien tenkovrstvová Weber - Terranova, silikónová, weber.pas exclusive, roztieraná jemnozrnná</t>
  </si>
  <si>
    <t>562970690</t>
  </si>
  <si>
    <t>18</t>
  </si>
  <si>
    <t>622481119</t>
  </si>
  <si>
    <t>Potiahnutie vonkajších stien sklotextílnou mriežkou s celoplošným prilepením</t>
  </si>
  <si>
    <t>1213692091</t>
  </si>
  <si>
    <t>Ostatné konštrukcie a práce-búranie</t>
  </si>
  <si>
    <t>19</t>
  </si>
  <si>
    <t>941955003</t>
  </si>
  <si>
    <t>Lešenie ľahké pracovné pomocné s výškou lešeňovej podlahy nad 1,90 do 2,50 m</t>
  </si>
  <si>
    <t>-1859683598</t>
  </si>
  <si>
    <t>944943101.1</t>
  </si>
  <si>
    <t>Záchytné lešenie na vonkajších stranách objektov - oplotenie vr. sietí</t>
  </si>
  <si>
    <t>m</t>
  </si>
  <si>
    <t>361511012</t>
  </si>
  <si>
    <t>21</t>
  </si>
  <si>
    <t>953997966.1</t>
  </si>
  <si>
    <t>Montáž kruhovej plastovej vetracej mriežky plochy do 0,008 m2</t>
  </si>
  <si>
    <t>-1144040808</t>
  </si>
  <si>
    <t>22</t>
  </si>
  <si>
    <t>M</t>
  </si>
  <si>
    <t>429720338400.1</t>
  </si>
  <si>
    <t>Mriežka ventilačná plastová, kruhová, priemer 50 mm</t>
  </si>
  <si>
    <t>2078114120</t>
  </si>
  <si>
    <t>23</t>
  </si>
  <si>
    <t>965041341</t>
  </si>
  <si>
    <t>Búranie podkladov pod dlažby, liatych dlažieb a mazanín,škvarobetón hr.do 100 mm, plochy nad 4 m2 -1,60000t</t>
  </si>
  <si>
    <t>-1845822221</t>
  </si>
  <si>
    <t>B06</t>
  </si>
  <si>
    <t>61,85*0,05</t>
  </si>
  <si>
    <t>24</t>
  </si>
  <si>
    <t>965042141</t>
  </si>
  <si>
    <t>Búranie podkladov pod dlažby, liatych dlažieb a mazanín,betón alebo liaty asfalt hr.do 100 mm, plochy nad 4 m2 -2,20000t</t>
  </si>
  <si>
    <t>-1080373777</t>
  </si>
  <si>
    <t>61,85*(0,16+0,2)</t>
  </si>
  <si>
    <t>25</t>
  </si>
  <si>
    <t>971033441</t>
  </si>
  <si>
    <t>Vybúranie otvoru v murive tehl. plochy do 0,25 m2 hr. do 300 mm,  -0,14600t</t>
  </si>
  <si>
    <t>-2120811131</t>
  </si>
  <si>
    <t>B05</t>
  </si>
  <si>
    <t>26</t>
  </si>
  <si>
    <t>978015391</t>
  </si>
  <si>
    <t>Otlčenie omietok vonkajších priečelí zložitejších, s vyškriabaním škár, očistením muriva, v rozsahu do 100 %,  -0,05900t</t>
  </si>
  <si>
    <t>-1690360686</t>
  </si>
  <si>
    <t>BO2</t>
  </si>
  <si>
    <t>18,27</t>
  </si>
  <si>
    <t>27</t>
  </si>
  <si>
    <t>978036191</t>
  </si>
  <si>
    <t>Otlčenie omietok šľachtených a pod., vonkajších brizolitových, v rozsahu do 100 %,  -0,05000t</t>
  </si>
  <si>
    <t>1573342980</t>
  </si>
  <si>
    <t>B07</t>
  </si>
  <si>
    <t>66,95</t>
  </si>
  <si>
    <t>28</t>
  </si>
  <si>
    <t>979011111</t>
  </si>
  <si>
    <t>Zvislá doprava sutiny a vybúraných hmôt za prvé podlažie nad alebo pod základným podlažím</t>
  </si>
  <si>
    <t>353479213</t>
  </si>
  <si>
    <t>29</t>
  </si>
  <si>
    <t>979081111</t>
  </si>
  <si>
    <t>Odvoz sutiny a vybúraných hmôt na skládku do 1 km</t>
  </si>
  <si>
    <t>-520601105</t>
  </si>
  <si>
    <t>30</t>
  </si>
  <si>
    <t>979081121</t>
  </si>
  <si>
    <t>Odvoz sutiny a vybúraných hmôt na skládku za každý ďalší 1 km</t>
  </si>
  <si>
    <t>-1500576734</t>
  </si>
  <si>
    <t>59,852*20 'Přepočítané koeficientom množstva</t>
  </si>
  <si>
    <t>31</t>
  </si>
  <si>
    <t>979082111</t>
  </si>
  <si>
    <t>Vnútrostavenisková doprava sutiny a vybúraných hmôt do 10 m</t>
  </si>
  <si>
    <t>2025262091</t>
  </si>
  <si>
    <t>32</t>
  </si>
  <si>
    <t>979082121</t>
  </si>
  <si>
    <t>Vnútrostavenisková doprava sutiny a vybúraných hmôt za každých ďalších 5 m</t>
  </si>
  <si>
    <t>2063407322</t>
  </si>
  <si>
    <t>59,852*5 'Přepočítané koeficientom množstva</t>
  </si>
  <si>
    <t>33</t>
  </si>
  <si>
    <t>979089012</t>
  </si>
  <si>
    <t>Poplatok za skladovanie - betón, tehly, dlaždice (17 01 ), ostatné</t>
  </si>
  <si>
    <t>156294854</t>
  </si>
  <si>
    <t>34</t>
  </si>
  <si>
    <t>979089212</t>
  </si>
  <si>
    <t>Poplatok za skladovanie - bitúmenové zmesi, uholný decht, dechtové výrobky (17 03 ), ostatné</t>
  </si>
  <si>
    <t>-1009063763</t>
  </si>
  <si>
    <t>99</t>
  </si>
  <si>
    <t>Presun hmôt HSV</t>
  </si>
  <si>
    <t>35</t>
  </si>
  <si>
    <t>999281111</t>
  </si>
  <si>
    <t>Presun hmôt pre opravy a údržbu objektov vrátane vonkajších plášťov výšky do 25 m</t>
  </si>
  <si>
    <t>1415492460</t>
  </si>
  <si>
    <t>PSV</t>
  </si>
  <si>
    <t>Práce a dodávky PSV</t>
  </si>
  <si>
    <t>711</t>
  </si>
  <si>
    <t>Izolácie proti vode a vlhkosti</t>
  </si>
  <si>
    <t>36</t>
  </si>
  <si>
    <t>711111002</t>
  </si>
  <si>
    <t>Zhotovenie izolácie proti zemnej vlhkosti vodorovná asfaltovým lakom za studena</t>
  </si>
  <si>
    <t>-619466299</t>
  </si>
  <si>
    <t>37</t>
  </si>
  <si>
    <t>246170001000</t>
  </si>
  <si>
    <t>Lak asfaltový ALT-RENOLAK SN v sudoch</t>
  </si>
  <si>
    <t>-1048094809</t>
  </si>
  <si>
    <t>65,05*0,00075 'Přepočítané koeficientom množstva</t>
  </si>
  <si>
    <t>38</t>
  </si>
  <si>
    <t>711141559</t>
  </si>
  <si>
    <t>Zhotovenie  izolácie proti zemnej vlhkosti a tlakovej vode vodorovná NAIP pritavením</t>
  </si>
  <si>
    <t>1698957336</t>
  </si>
  <si>
    <t>65,05</t>
  </si>
  <si>
    <t>39</t>
  </si>
  <si>
    <t>628310001000</t>
  </si>
  <si>
    <t>Pás asfaltový HYDROBIT V 60 S 35 pre spodné vrstvy hydroizolačných systémov, ICOPAL</t>
  </si>
  <si>
    <t>537525561</t>
  </si>
  <si>
    <t>65,05*1,15 'Přepočítané koeficientom množstva</t>
  </si>
  <si>
    <t>712</t>
  </si>
  <si>
    <t>Izolácie striech, povlakové krytiny</t>
  </si>
  <si>
    <t>40</t>
  </si>
  <si>
    <t>712300831.1</t>
  </si>
  <si>
    <t>Odstránenie hydroizolácie z asfaltových pásov</t>
  </si>
  <si>
    <t>-517235648</t>
  </si>
  <si>
    <t>61,85*3</t>
  </si>
  <si>
    <t>41</t>
  </si>
  <si>
    <t>712370050</t>
  </si>
  <si>
    <t>Zhotovenie povlakovej krytiny striech plochých do 10°PVC-P fóliou položenou voľne so zvarením spoju</t>
  </si>
  <si>
    <t>-1837938369</t>
  </si>
  <si>
    <t>SF1</t>
  </si>
  <si>
    <t>26,22</t>
  </si>
  <si>
    <t>42</t>
  </si>
  <si>
    <t>245110000800</t>
  </si>
  <si>
    <t>Čistič Sika Trocal Cleaner L 100, pomocný produkt pre PVC systém, 4 kg, SIKA</t>
  </si>
  <si>
    <t>bal</t>
  </si>
  <si>
    <t>1223435024</t>
  </si>
  <si>
    <t>43</t>
  </si>
  <si>
    <t>283220002800</t>
  </si>
  <si>
    <t>Strešná hydroizolačná fólia PVC-P SIKAPLAN SGmA 1.5 (Trocal SGmA 1.5 mm), hr. 1,5 mm, rozmer 2x15 m, vystužená skleným vláknom, pre zaťažený systém, farba sivá</t>
  </si>
  <si>
    <t>-197545383</t>
  </si>
  <si>
    <t>44</t>
  </si>
  <si>
    <t>712370070.1</t>
  </si>
  <si>
    <t>Zhotovenie povlakovej krytiny striech plochých do 10° PVC-P fóliou so zvarením spoju</t>
  </si>
  <si>
    <t>-852385531</t>
  </si>
  <si>
    <t>45</t>
  </si>
  <si>
    <t>283220002800.1</t>
  </si>
  <si>
    <t>Strešná hydroizolačná fólia PVC-P SIKAPLAN SGmA 1.8 (Trocal SGmA 1.8 mm), hr. 1,8 mm, rozmer 2x15 m, vystužená skleným vláknom, pre zaťažený systém, farba sivá</t>
  </si>
  <si>
    <t>2045000193</t>
  </si>
  <si>
    <t>61,85*1,2 'Přepočítané koeficientom množstva</t>
  </si>
  <si>
    <t>46</t>
  </si>
  <si>
    <t>712973410</t>
  </si>
  <si>
    <t>Detaily k termoplastom všeobecne, kútový uholník z hrubopoplastovaného plechu RŠ 80 mm, ohyb 90-135°</t>
  </si>
  <si>
    <t>1806127203</t>
  </si>
  <si>
    <t>VR1</t>
  </si>
  <si>
    <t>47</t>
  </si>
  <si>
    <t>311970001100</t>
  </si>
  <si>
    <t>Kotviaci prvok FATRAFOL do betónu d 6,1 mm, oceľový, FATRA IZOLFA</t>
  </si>
  <si>
    <t>-1051800772</t>
  </si>
  <si>
    <t>48</t>
  </si>
  <si>
    <t>712973610</t>
  </si>
  <si>
    <t>Detaily k termoplastom všeobecne, nárožný uholník z hrubopoplast. plechu RŠ 80 mm, ohyb 90-135°</t>
  </si>
  <si>
    <t>-550640033</t>
  </si>
  <si>
    <t>VK1</t>
  </si>
  <si>
    <t>49</t>
  </si>
  <si>
    <t>1038257641</t>
  </si>
  <si>
    <t>50</t>
  </si>
  <si>
    <t>712973781</t>
  </si>
  <si>
    <t>Detaily k termoplastom všeobecne, stenový kotviaci pásik z hrubopoplast. plechu RŠ 70 mm</t>
  </si>
  <si>
    <t>1798502296</t>
  </si>
  <si>
    <t>7,5</t>
  </si>
  <si>
    <t>51</t>
  </si>
  <si>
    <t>311690001000</t>
  </si>
  <si>
    <t>Rozperný nit FATRAFOL d 6x30 mm do betónu, hliníkový, FATRA IZOLFA</t>
  </si>
  <si>
    <t>-1328641730</t>
  </si>
  <si>
    <t>52</t>
  </si>
  <si>
    <t>712973890</t>
  </si>
  <si>
    <t>Detaily k termoplastom všeobecne, oplechovanie okraja odkvapovou lištou z hrubopolpast. plechu RŠ 250 mm</t>
  </si>
  <si>
    <t>-178753940</t>
  </si>
  <si>
    <t>OP3</t>
  </si>
  <si>
    <t>53</t>
  </si>
  <si>
    <t>-1193246387</t>
  </si>
  <si>
    <t>54</t>
  </si>
  <si>
    <t>712990040</t>
  </si>
  <si>
    <t>Položenie geotextílie vodorovne alebo zvislo na strechy ploché do 10°</t>
  </si>
  <si>
    <t>620966221</t>
  </si>
  <si>
    <t>55</t>
  </si>
  <si>
    <t>693110001100</t>
  </si>
  <si>
    <t>Geotextília polypropylénová Tatratex GTX N PP 200, šírka 0,7-1,2 m, dĺžka 20-60-120 m, hrúbka 1,68 mm, netkaná, MIVA</t>
  </si>
  <si>
    <t>2041642976</t>
  </si>
  <si>
    <t>26,22*1,15 'Přepočítané koeficientom množstva</t>
  </si>
  <si>
    <t>56</t>
  </si>
  <si>
    <t>-409883848</t>
  </si>
  <si>
    <t>61,85*2</t>
  </si>
  <si>
    <t>57</t>
  </si>
  <si>
    <t>693110001200</t>
  </si>
  <si>
    <t>Geotextília polypropylénová Tatratex GTX N PP 300, šírka 1,75-3,5 m, dĺžka 90 m, hrúbka 2,7 mm, netkaná, MIVA</t>
  </si>
  <si>
    <t>26493406</t>
  </si>
  <si>
    <t>123,7*1,15 'Přepočítané koeficientom množstva</t>
  </si>
  <si>
    <t>58</t>
  </si>
  <si>
    <t>712991010</t>
  </si>
  <si>
    <t>Montáž podkladnej konštrukcie z OSB dosiek na atike šírky 200 - 250 mm pod klampiarske konštrukcie</t>
  </si>
  <si>
    <t>623961328</t>
  </si>
  <si>
    <t>59</t>
  </si>
  <si>
    <t>800459456</t>
  </si>
  <si>
    <t>60</t>
  </si>
  <si>
    <t>607260000300</t>
  </si>
  <si>
    <t>Doska OSB 3 Superfinish ECO nebrúsené hrxlxš 18x2500x1250 mm, JAFHOLZ</t>
  </si>
  <si>
    <t>273108766</t>
  </si>
  <si>
    <t>61</t>
  </si>
  <si>
    <t>998712201</t>
  </si>
  <si>
    <t>Presun hmôt pre izoláciu povlakovej krytiny v objektoch výšky do 6 m</t>
  </si>
  <si>
    <t>%</t>
  </si>
  <si>
    <t>-1785699288</t>
  </si>
  <si>
    <t>713</t>
  </si>
  <si>
    <t>Izolácie tepelné</t>
  </si>
  <si>
    <t>62</t>
  </si>
  <si>
    <t>713132213</t>
  </si>
  <si>
    <t>Montáž tepelnej izolácie podzemných stien a základov xps kotvením</t>
  </si>
  <si>
    <t>1209698534</t>
  </si>
  <si>
    <t>ZA1</t>
  </si>
  <si>
    <t>20,13</t>
  </si>
  <si>
    <t>63</t>
  </si>
  <si>
    <t>283750000500</t>
  </si>
  <si>
    <t>Doska XPS STYRODUR 2800 C hr. 30 mm, zateplenie soklov, suterénov, podláh, ISOVER</t>
  </si>
  <si>
    <t>1602888403</t>
  </si>
  <si>
    <t>20,13*1,02 'Přepočítané koeficientom množstva</t>
  </si>
  <si>
    <t>64</t>
  </si>
  <si>
    <t>713142131</t>
  </si>
  <si>
    <t>Montáž tepelnej izolácie striech plochých do 10° polystyrénom XPS, jednovrstvová prilep. za studena</t>
  </si>
  <si>
    <t>628478705</t>
  </si>
  <si>
    <t>65</t>
  </si>
  <si>
    <t>283750001000.1</t>
  </si>
  <si>
    <t>Doska XPS STYRODUR 2800 C hr. 50 - 160 mm, zateplenie soklov, suterénov, podláh, ISOVER v spáde</t>
  </si>
  <si>
    <t>-310122875</t>
  </si>
  <si>
    <t>6,494*1,02 'Přepočítané koeficientom množstva</t>
  </si>
  <si>
    <t>66</t>
  </si>
  <si>
    <t>998713201</t>
  </si>
  <si>
    <t>Presun hmôt pre izolácie tepelné v objektoch výšky do 6 m</t>
  </si>
  <si>
    <t>1116065856</t>
  </si>
  <si>
    <t>764</t>
  </si>
  <si>
    <t>Konštrukcie klampiarske</t>
  </si>
  <si>
    <t>67</t>
  </si>
  <si>
    <t>764351810</t>
  </si>
  <si>
    <t>Demontáž žľabov pododkvap. štvorhranných rovných, oblúkových, do 30° rš 250 a 330 mm,  -0,00347t</t>
  </si>
  <si>
    <t>1888128287</t>
  </si>
  <si>
    <t>68</t>
  </si>
  <si>
    <t>764352427</t>
  </si>
  <si>
    <t>Žľaby z pozinkovaného farbeného PZf plechu, pododkvapové polkruhové r.š. 330 mm</t>
  </si>
  <si>
    <t>-235576698</t>
  </si>
  <si>
    <t>NZ1</t>
  </si>
  <si>
    <t>8,9</t>
  </si>
  <si>
    <t>69</t>
  </si>
  <si>
    <t>764430430</t>
  </si>
  <si>
    <t>Oplechovanie muriva a atík z pozinkovaného farbeného PZf plechu, vrátane rohov r.š. 390 mm</t>
  </si>
  <si>
    <t>-620504162</t>
  </si>
  <si>
    <t>OP1</t>
  </si>
  <si>
    <t>24,4</t>
  </si>
  <si>
    <t>70</t>
  </si>
  <si>
    <t>764430840</t>
  </si>
  <si>
    <t>Demontáž oplechovania múrov a nadmuroviek rš od 330 do 500 mm,  -0,00230t</t>
  </si>
  <si>
    <t>-2082811388</t>
  </si>
  <si>
    <t>B03</t>
  </si>
  <si>
    <t>24,33</t>
  </si>
  <si>
    <t>71</t>
  </si>
  <si>
    <t>764441410.1</t>
  </si>
  <si>
    <t>Balkónový chrlič z pozinkovaného farbeného PZf plechu (a+b)</t>
  </si>
  <si>
    <t>-1641584315</t>
  </si>
  <si>
    <t>72</t>
  </si>
  <si>
    <t>764454453</t>
  </si>
  <si>
    <t>Zvodové rúry z pozinkovaného farbeného PZf plechu, kruhové priemer 100 mm</t>
  </si>
  <si>
    <t>480746770</t>
  </si>
  <si>
    <t>73</t>
  </si>
  <si>
    <t>998764201</t>
  </si>
  <si>
    <t>Presun hmôt pre konštrukcie klampiarske v objektoch výšky do 6 m</t>
  </si>
  <si>
    <t>997765056</t>
  </si>
  <si>
    <t>769</t>
  </si>
  <si>
    <t>Montáže vzduchotechnických zariadení</t>
  </si>
  <si>
    <t>74</t>
  </si>
  <si>
    <t>769086035.1</t>
  </si>
  <si>
    <t xml:space="preserve">Demontáž a spätná montáž klimatizačnej jednotky vonkajšej </t>
  </si>
  <si>
    <t>1367367459</t>
  </si>
  <si>
    <t>771</t>
  </si>
  <si>
    <t>Podlahy z dlaždíc</t>
  </si>
  <si>
    <t>75</t>
  </si>
  <si>
    <t>771578065.1</t>
  </si>
  <si>
    <t>Montáž podláh z dlaždíc Gress rektifiko hr. 20mm 500x500mm ukladaných na rektifikačné terče</t>
  </si>
  <si>
    <t>1565474026</t>
  </si>
  <si>
    <t>76</t>
  </si>
  <si>
    <t>597740003300.1</t>
  </si>
  <si>
    <t>Dlaždice keramické Gress rektifiko hr. 20mm, 500x500mm, váha do 50kg/m2, vrátane rektifikačných terčov do 25mm - výber investor</t>
  </si>
  <si>
    <t>20323168</t>
  </si>
  <si>
    <t>61,85*1,02 'Přepočítané koeficientom množstva</t>
  </si>
  <si>
    <t>77</t>
  </si>
  <si>
    <t>998771201</t>
  </si>
  <si>
    <t>Presun hmôt pre podlahy z dlaždíc v objektoch výšky do 6m</t>
  </si>
  <si>
    <t>1437056852</t>
  </si>
  <si>
    <t>783</t>
  </si>
  <si>
    <t>Nátery</t>
  </si>
  <si>
    <t>78</t>
  </si>
  <si>
    <t>783101821.1</t>
  </si>
  <si>
    <t>Odstránenie starých náterov z oceľových konštrukcií ťažkých A otrieskaním, očistením oceľovou kefou, oklepaním</t>
  </si>
  <si>
    <t>1293131716</t>
  </si>
  <si>
    <t>79</t>
  </si>
  <si>
    <t>783172510</t>
  </si>
  <si>
    <t>Nátery oceľ.konštr.SB Polyuretánový HEMPATHANE HS 55610 1x.- 120μm</t>
  </si>
  <si>
    <t>-553914334</t>
  </si>
  <si>
    <t>80</t>
  </si>
  <si>
    <t>783172517</t>
  </si>
  <si>
    <t>Nátery oceľ.konštr. HEMPELS SHOPPRIMER 15280 1x základný.- 40μm</t>
  </si>
  <si>
    <t>-1925646936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</si>
</sst>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9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7" fontId="24" fillId="0" borderId="0" xfId="0" applyNumberFormat="1" applyFont="1" applyAlignment="1" applyProtection="1"/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167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167" fontId="35" fillId="2" borderId="22" xfId="0" applyNumberFormat="1" applyFont="1" applyFill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abSelected="1" topLeftCell="A7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5" customHeight="1">
      <c r="B4" s="20"/>
      <c r="C4" s="21"/>
      <c r="D4" s="22" t="s">
        <v>8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9</v>
      </c>
      <c r="BE4" s="24" t="s">
        <v>10</v>
      </c>
      <c r="BS4" s="16" t="s">
        <v>6</v>
      </c>
    </row>
    <row r="5" spans="1:74" ht="12" customHeight="1">
      <c r="B5" s="20"/>
      <c r="C5" s="21"/>
      <c r="D5" s="25" t="s">
        <v>11</v>
      </c>
      <c r="E5" s="21"/>
      <c r="F5" s="21"/>
      <c r="G5" s="21"/>
      <c r="H5" s="21"/>
      <c r="I5" s="21"/>
      <c r="J5" s="21"/>
      <c r="K5" s="280" t="s">
        <v>12</v>
      </c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1"/>
      <c r="AQ5" s="21"/>
      <c r="AR5" s="19"/>
      <c r="BE5" s="249" t="s">
        <v>13</v>
      </c>
      <c r="BS5" s="16" t="s">
        <v>6</v>
      </c>
    </row>
    <row r="6" spans="1:74" ht="36.950000000000003" customHeight="1">
      <c r="B6" s="20"/>
      <c r="C6" s="21"/>
      <c r="D6" s="27" t="s">
        <v>14</v>
      </c>
      <c r="E6" s="21"/>
      <c r="F6" s="21"/>
      <c r="G6" s="21"/>
      <c r="H6" s="21"/>
      <c r="I6" s="21"/>
      <c r="J6" s="21"/>
      <c r="K6" s="282" t="s">
        <v>15</v>
      </c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1"/>
      <c r="AQ6" s="21"/>
      <c r="AR6" s="19"/>
      <c r="BE6" s="250"/>
      <c r="BS6" s="16" t="s">
        <v>6</v>
      </c>
    </row>
    <row r="7" spans="1:74" ht="12" customHeight="1">
      <c r="B7" s="20"/>
      <c r="C7" s="21"/>
      <c r="D7" s="28" t="s">
        <v>16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17</v>
      </c>
      <c r="AL7" s="21"/>
      <c r="AM7" s="21"/>
      <c r="AN7" s="26" t="s">
        <v>1</v>
      </c>
      <c r="AO7" s="21"/>
      <c r="AP7" s="21"/>
      <c r="AQ7" s="21"/>
      <c r="AR7" s="19"/>
      <c r="BE7" s="250"/>
      <c r="BS7" s="16" t="s">
        <v>6</v>
      </c>
    </row>
    <row r="8" spans="1:74" ht="12" customHeight="1">
      <c r="B8" s="20"/>
      <c r="C8" s="21"/>
      <c r="D8" s="28" t="s">
        <v>18</v>
      </c>
      <c r="E8" s="21"/>
      <c r="F8" s="21"/>
      <c r="G8" s="21"/>
      <c r="H8" s="21"/>
      <c r="I8" s="21"/>
      <c r="J8" s="21"/>
      <c r="K8" s="26" t="s">
        <v>19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20</v>
      </c>
      <c r="AL8" s="21"/>
      <c r="AM8" s="21"/>
      <c r="AN8" s="29" t="s">
        <v>21</v>
      </c>
      <c r="AO8" s="21"/>
      <c r="AP8" s="21"/>
      <c r="AQ8" s="21"/>
      <c r="AR8" s="19"/>
      <c r="BE8" s="250"/>
      <c r="BS8" s="16" t="s">
        <v>6</v>
      </c>
    </row>
    <row r="9" spans="1:74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50"/>
      <c r="BS9" s="16" t="s">
        <v>6</v>
      </c>
    </row>
    <row r="10" spans="1:74" ht="12" customHeight="1">
      <c r="B10" s="20"/>
      <c r="C10" s="21"/>
      <c r="D10" s="28" t="s">
        <v>22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23</v>
      </c>
      <c r="AL10" s="21"/>
      <c r="AM10" s="21"/>
      <c r="AN10" s="26" t="s">
        <v>1</v>
      </c>
      <c r="AO10" s="21"/>
      <c r="AP10" s="21"/>
      <c r="AQ10" s="21"/>
      <c r="AR10" s="19"/>
      <c r="BE10" s="250"/>
      <c r="BS10" s="16" t="s">
        <v>6</v>
      </c>
    </row>
    <row r="11" spans="1:74" ht="18.399999999999999" customHeight="1">
      <c r="B11" s="20"/>
      <c r="C11" s="21"/>
      <c r="D11" s="21"/>
      <c r="E11" s="26" t="s">
        <v>24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25</v>
      </c>
      <c r="AL11" s="21"/>
      <c r="AM11" s="21"/>
      <c r="AN11" s="26" t="s">
        <v>1</v>
      </c>
      <c r="AO11" s="21"/>
      <c r="AP11" s="21"/>
      <c r="AQ11" s="21"/>
      <c r="AR11" s="19"/>
      <c r="BE11" s="250"/>
      <c r="BS11" s="16" t="s">
        <v>6</v>
      </c>
    </row>
    <row r="12" spans="1:74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50"/>
      <c r="BS12" s="16" t="s">
        <v>6</v>
      </c>
    </row>
    <row r="13" spans="1:74" ht="12" customHeight="1">
      <c r="B13" s="20"/>
      <c r="C13" s="21"/>
      <c r="D13" s="28" t="s">
        <v>26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23</v>
      </c>
      <c r="AL13" s="21"/>
      <c r="AM13" s="21"/>
      <c r="AN13" s="30" t="s">
        <v>27</v>
      </c>
      <c r="AO13" s="21"/>
      <c r="AP13" s="21"/>
      <c r="AQ13" s="21"/>
      <c r="AR13" s="19"/>
      <c r="BE13" s="250"/>
      <c r="BS13" s="16" t="s">
        <v>6</v>
      </c>
    </row>
    <row r="14" spans="1:74" ht="12.75">
      <c r="B14" s="20"/>
      <c r="C14" s="21"/>
      <c r="D14" s="21"/>
      <c r="E14" s="283" t="s">
        <v>27</v>
      </c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" t="s">
        <v>25</v>
      </c>
      <c r="AL14" s="21"/>
      <c r="AM14" s="21"/>
      <c r="AN14" s="30" t="s">
        <v>27</v>
      </c>
      <c r="AO14" s="21"/>
      <c r="AP14" s="21"/>
      <c r="AQ14" s="21"/>
      <c r="AR14" s="19"/>
      <c r="BE14" s="250"/>
      <c r="BS14" s="16" t="s">
        <v>6</v>
      </c>
    </row>
    <row r="15" spans="1:74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50"/>
      <c r="BS15" s="16" t="s">
        <v>4</v>
      </c>
    </row>
    <row r="16" spans="1:74" ht="12" customHeight="1">
      <c r="B16" s="20"/>
      <c r="C16" s="21"/>
      <c r="D16" s="28" t="s">
        <v>28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23</v>
      </c>
      <c r="AL16" s="21"/>
      <c r="AM16" s="21"/>
      <c r="AN16" s="26" t="s">
        <v>1</v>
      </c>
      <c r="AO16" s="21"/>
      <c r="AP16" s="21"/>
      <c r="AQ16" s="21"/>
      <c r="AR16" s="19"/>
      <c r="BE16" s="250"/>
      <c r="BS16" s="16" t="s">
        <v>4</v>
      </c>
    </row>
    <row r="17" spans="2:71" ht="18.399999999999999" customHeight="1">
      <c r="B17" s="20"/>
      <c r="C17" s="21"/>
      <c r="D17" s="21"/>
      <c r="E17" s="26" t="s">
        <v>29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25</v>
      </c>
      <c r="AL17" s="21"/>
      <c r="AM17" s="21"/>
      <c r="AN17" s="26" t="s">
        <v>1</v>
      </c>
      <c r="AO17" s="21"/>
      <c r="AP17" s="21"/>
      <c r="AQ17" s="21"/>
      <c r="AR17" s="19"/>
      <c r="BE17" s="250"/>
      <c r="BS17" s="16" t="s">
        <v>30</v>
      </c>
    </row>
    <row r="18" spans="2:7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50"/>
      <c r="BS18" s="16" t="s">
        <v>31</v>
      </c>
    </row>
    <row r="19" spans="2:71" ht="12" customHeight="1">
      <c r="B19" s="20"/>
      <c r="C19" s="21"/>
      <c r="D19" s="28" t="s">
        <v>32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23</v>
      </c>
      <c r="AL19" s="21"/>
      <c r="AM19" s="21"/>
      <c r="AN19" s="26" t="s">
        <v>1</v>
      </c>
      <c r="AO19" s="21"/>
      <c r="AP19" s="21"/>
      <c r="AQ19" s="21"/>
      <c r="AR19" s="19"/>
      <c r="BE19" s="250"/>
      <c r="BS19" s="16" t="s">
        <v>31</v>
      </c>
    </row>
    <row r="20" spans="2:71" ht="18.399999999999999" customHeight="1">
      <c r="B20" s="20"/>
      <c r="C20" s="21"/>
      <c r="D20" s="21"/>
      <c r="E20" s="26" t="s">
        <v>33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25</v>
      </c>
      <c r="AL20" s="21"/>
      <c r="AM20" s="21"/>
      <c r="AN20" s="26" t="s">
        <v>1</v>
      </c>
      <c r="AO20" s="21"/>
      <c r="AP20" s="21"/>
      <c r="AQ20" s="21"/>
      <c r="AR20" s="19"/>
      <c r="BE20" s="250"/>
      <c r="BS20" s="16" t="s">
        <v>30</v>
      </c>
    </row>
    <row r="21" spans="2:7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50"/>
    </row>
    <row r="22" spans="2:71" ht="12" customHeight="1">
      <c r="B22" s="20"/>
      <c r="C22" s="21"/>
      <c r="D22" s="28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50"/>
    </row>
    <row r="23" spans="2:71" ht="16.5" customHeight="1">
      <c r="B23" s="20"/>
      <c r="C23" s="21"/>
      <c r="D23" s="21"/>
      <c r="E23" s="285" t="s">
        <v>1</v>
      </c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85"/>
      <c r="AK23" s="285"/>
      <c r="AL23" s="285"/>
      <c r="AM23" s="285"/>
      <c r="AN23" s="285"/>
      <c r="AO23" s="21"/>
      <c r="AP23" s="21"/>
      <c r="AQ23" s="21"/>
      <c r="AR23" s="19"/>
      <c r="BE23" s="250"/>
    </row>
    <row r="24" spans="2:7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50"/>
    </row>
    <row r="25" spans="2:71" ht="6.95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50"/>
    </row>
    <row r="26" spans="2:71" s="1" customFormat="1" ht="25.9" customHeight="1">
      <c r="B26" s="33"/>
      <c r="C26" s="34"/>
      <c r="D26" s="35" t="s">
        <v>35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52">
        <f>ROUND(AG94,2)</f>
        <v>0</v>
      </c>
      <c r="AL26" s="253"/>
      <c r="AM26" s="253"/>
      <c r="AN26" s="253"/>
      <c r="AO26" s="253"/>
      <c r="AP26" s="34"/>
      <c r="AQ26" s="34"/>
      <c r="AR26" s="37"/>
      <c r="BE26" s="250"/>
    </row>
    <row r="27" spans="2:71" s="1" customFormat="1" ht="6.95" customHeight="1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E27" s="250"/>
    </row>
    <row r="28" spans="2:71" s="1" customFormat="1" ht="12.75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86" t="s">
        <v>36</v>
      </c>
      <c r="M28" s="286"/>
      <c r="N28" s="286"/>
      <c r="O28" s="286"/>
      <c r="P28" s="286"/>
      <c r="Q28" s="34"/>
      <c r="R28" s="34"/>
      <c r="S28" s="34"/>
      <c r="T28" s="34"/>
      <c r="U28" s="34"/>
      <c r="V28" s="34"/>
      <c r="W28" s="286" t="s">
        <v>37</v>
      </c>
      <c r="X28" s="286"/>
      <c r="Y28" s="286"/>
      <c r="Z28" s="286"/>
      <c r="AA28" s="286"/>
      <c r="AB28" s="286"/>
      <c r="AC28" s="286"/>
      <c r="AD28" s="286"/>
      <c r="AE28" s="286"/>
      <c r="AF28" s="34"/>
      <c r="AG28" s="34"/>
      <c r="AH28" s="34"/>
      <c r="AI28" s="34"/>
      <c r="AJ28" s="34"/>
      <c r="AK28" s="286" t="s">
        <v>38</v>
      </c>
      <c r="AL28" s="286"/>
      <c r="AM28" s="286"/>
      <c r="AN28" s="286"/>
      <c r="AO28" s="286"/>
      <c r="AP28" s="34"/>
      <c r="AQ28" s="34"/>
      <c r="AR28" s="37"/>
      <c r="BE28" s="250"/>
    </row>
    <row r="29" spans="2:71" s="2" customFormat="1" ht="14.45" customHeight="1">
      <c r="B29" s="38"/>
      <c r="C29" s="39"/>
      <c r="D29" s="28" t="s">
        <v>39</v>
      </c>
      <c r="E29" s="39"/>
      <c r="F29" s="28" t="s">
        <v>40</v>
      </c>
      <c r="G29" s="39"/>
      <c r="H29" s="39"/>
      <c r="I29" s="39"/>
      <c r="J29" s="39"/>
      <c r="K29" s="39"/>
      <c r="L29" s="287">
        <v>0.2</v>
      </c>
      <c r="M29" s="248"/>
      <c r="N29" s="248"/>
      <c r="O29" s="248"/>
      <c r="P29" s="248"/>
      <c r="Q29" s="39"/>
      <c r="R29" s="39"/>
      <c r="S29" s="39"/>
      <c r="T29" s="39"/>
      <c r="U29" s="39"/>
      <c r="V29" s="39"/>
      <c r="W29" s="247">
        <f>ROUND(AZ94, 2)</f>
        <v>0</v>
      </c>
      <c r="X29" s="248"/>
      <c r="Y29" s="248"/>
      <c r="Z29" s="248"/>
      <c r="AA29" s="248"/>
      <c r="AB29" s="248"/>
      <c r="AC29" s="248"/>
      <c r="AD29" s="248"/>
      <c r="AE29" s="248"/>
      <c r="AF29" s="39"/>
      <c r="AG29" s="39"/>
      <c r="AH29" s="39"/>
      <c r="AI29" s="39"/>
      <c r="AJ29" s="39"/>
      <c r="AK29" s="247">
        <f>ROUND(AV94, 2)</f>
        <v>0</v>
      </c>
      <c r="AL29" s="248"/>
      <c r="AM29" s="248"/>
      <c r="AN29" s="248"/>
      <c r="AO29" s="248"/>
      <c r="AP29" s="39"/>
      <c r="AQ29" s="39"/>
      <c r="AR29" s="40"/>
      <c r="BE29" s="251"/>
    </row>
    <row r="30" spans="2:71" s="2" customFormat="1" ht="14.45" customHeight="1">
      <c r="B30" s="38"/>
      <c r="C30" s="39"/>
      <c r="D30" s="39"/>
      <c r="E30" s="39"/>
      <c r="F30" s="28" t="s">
        <v>41</v>
      </c>
      <c r="G30" s="39"/>
      <c r="H30" s="39"/>
      <c r="I30" s="39"/>
      <c r="J30" s="39"/>
      <c r="K30" s="39"/>
      <c r="L30" s="287">
        <v>0.2</v>
      </c>
      <c r="M30" s="248"/>
      <c r="N30" s="248"/>
      <c r="O30" s="248"/>
      <c r="P30" s="248"/>
      <c r="Q30" s="39"/>
      <c r="R30" s="39"/>
      <c r="S30" s="39"/>
      <c r="T30" s="39"/>
      <c r="U30" s="39"/>
      <c r="V30" s="39"/>
      <c r="W30" s="247">
        <f>ROUND(BA94, 2)</f>
        <v>0</v>
      </c>
      <c r="X30" s="248"/>
      <c r="Y30" s="248"/>
      <c r="Z30" s="248"/>
      <c r="AA30" s="248"/>
      <c r="AB30" s="248"/>
      <c r="AC30" s="248"/>
      <c r="AD30" s="248"/>
      <c r="AE30" s="248"/>
      <c r="AF30" s="39"/>
      <c r="AG30" s="39"/>
      <c r="AH30" s="39"/>
      <c r="AI30" s="39"/>
      <c r="AJ30" s="39"/>
      <c r="AK30" s="247">
        <f>ROUND(AW94, 2)</f>
        <v>0</v>
      </c>
      <c r="AL30" s="248"/>
      <c r="AM30" s="248"/>
      <c r="AN30" s="248"/>
      <c r="AO30" s="248"/>
      <c r="AP30" s="39"/>
      <c r="AQ30" s="39"/>
      <c r="AR30" s="40"/>
      <c r="BE30" s="251"/>
    </row>
    <row r="31" spans="2:71" s="2" customFormat="1" ht="14.45" hidden="1" customHeight="1">
      <c r="B31" s="38"/>
      <c r="C31" s="39"/>
      <c r="D31" s="39"/>
      <c r="E31" s="39"/>
      <c r="F31" s="28" t="s">
        <v>42</v>
      </c>
      <c r="G31" s="39"/>
      <c r="H31" s="39"/>
      <c r="I31" s="39"/>
      <c r="J31" s="39"/>
      <c r="K31" s="39"/>
      <c r="L31" s="287">
        <v>0.2</v>
      </c>
      <c r="M31" s="248"/>
      <c r="N31" s="248"/>
      <c r="O31" s="248"/>
      <c r="P31" s="248"/>
      <c r="Q31" s="39"/>
      <c r="R31" s="39"/>
      <c r="S31" s="39"/>
      <c r="T31" s="39"/>
      <c r="U31" s="39"/>
      <c r="V31" s="39"/>
      <c r="W31" s="247">
        <f>ROUND(BB94, 2)</f>
        <v>0</v>
      </c>
      <c r="X31" s="248"/>
      <c r="Y31" s="248"/>
      <c r="Z31" s="248"/>
      <c r="AA31" s="248"/>
      <c r="AB31" s="248"/>
      <c r="AC31" s="248"/>
      <c r="AD31" s="248"/>
      <c r="AE31" s="248"/>
      <c r="AF31" s="39"/>
      <c r="AG31" s="39"/>
      <c r="AH31" s="39"/>
      <c r="AI31" s="39"/>
      <c r="AJ31" s="39"/>
      <c r="AK31" s="247">
        <v>0</v>
      </c>
      <c r="AL31" s="248"/>
      <c r="AM31" s="248"/>
      <c r="AN31" s="248"/>
      <c r="AO31" s="248"/>
      <c r="AP31" s="39"/>
      <c r="AQ31" s="39"/>
      <c r="AR31" s="40"/>
      <c r="BE31" s="251"/>
    </row>
    <row r="32" spans="2:71" s="2" customFormat="1" ht="14.45" hidden="1" customHeight="1">
      <c r="B32" s="38"/>
      <c r="C32" s="39"/>
      <c r="D32" s="39"/>
      <c r="E32" s="39"/>
      <c r="F32" s="28" t="s">
        <v>43</v>
      </c>
      <c r="G32" s="39"/>
      <c r="H32" s="39"/>
      <c r="I32" s="39"/>
      <c r="J32" s="39"/>
      <c r="K32" s="39"/>
      <c r="L32" s="287">
        <v>0.2</v>
      </c>
      <c r="M32" s="248"/>
      <c r="N32" s="248"/>
      <c r="O32" s="248"/>
      <c r="P32" s="248"/>
      <c r="Q32" s="39"/>
      <c r="R32" s="39"/>
      <c r="S32" s="39"/>
      <c r="T32" s="39"/>
      <c r="U32" s="39"/>
      <c r="V32" s="39"/>
      <c r="W32" s="247">
        <f>ROUND(BC94, 2)</f>
        <v>0</v>
      </c>
      <c r="X32" s="248"/>
      <c r="Y32" s="248"/>
      <c r="Z32" s="248"/>
      <c r="AA32" s="248"/>
      <c r="AB32" s="248"/>
      <c r="AC32" s="248"/>
      <c r="AD32" s="248"/>
      <c r="AE32" s="248"/>
      <c r="AF32" s="39"/>
      <c r="AG32" s="39"/>
      <c r="AH32" s="39"/>
      <c r="AI32" s="39"/>
      <c r="AJ32" s="39"/>
      <c r="AK32" s="247">
        <v>0</v>
      </c>
      <c r="AL32" s="248"/>
      <c r="AM32" s="248"/>
      <c r="AN32" s="248"/>
      <c r="AO32" s="248"/>
      <c r="AP32" s="39"/>
      <c r="AQ32" s="39"/>
      <c r="AR32" s="40"/>
      <c r="BE32" s="251"/>
    </row>
    <row r="33" spans="2:57" s="2" customFormat="1" ht="14.45" hidden="1" customHeight="1">
      <c r="B33" s="38"/>
      <c r="C33" s="39"/>
      <c r="D33" s="39"/>
      <c r="E33" s="39"/>
      <c r="F33" s="28" t="s">
        <v>44</v>
      </c>
      <c r="G33" s="39"/>
      <c r="H33" s="39"/>
      <c r="I33" s="39"/>
      <c r="J33" s="39"/>
      <c r="K33" s="39"/>
      <c r="L33" s="287">
        <v>0</v>
      </c>
      <c r="M33" s="248"/>
      <c r="N33" s="248"/>
      <c r="O33" s="248"/>
      <c r="P33" s="248"/>
      <c r="Q33" s="39"/>
      <c r="R33" s="39"/>
      <c r="S33" s="39"/>
      <c r="T33" s="39"/>
      <c r="U33" s="39"/>
      <c r="V33" s="39"/>
      <c r="W33" s="247">
        <f>ROUND(BD94, 2)</f>
        <v>0</v>
      </c>
      <c r="X33" s="248"/>
      <c r="Y33" s="248"/>
      <c r="Z33" s="248"/>
      <c r="AA33" s="248"/>
      <c r="AB33" s="248"/>
      <c r="AC33" s="248"/>
      <c r="AD33" s="248"/>
      <c r="AE33" s="248"/>
      <c r="AF33" s="39"/>
      <c r="AG33" s="39"/>
      <c r="AH33" s="39"/>
      <c r="AI33" s="39"/>
      <c r="AJ33" s="39"/>
      <c r="AK33" s="247">
        <v>0</v>
      </c>
      <c r="AL33" s="248"/>
      <c r="AM33" s="248"/>
      <c r="AN33" s="248"/>
      <c r="AO33" s="248"/>
      <c r="AP33" s="39"/>
      <c r="AQ33" s="39"/>
      <c r="AR33" s="40"/>
      <c r="BE33" s="251"/>
    </row>
    <row r="34" spans="2:57" s="1" customFormat="1" ht="6.9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E34" s="250"/>
    </row>
    <row r="35" spans="2:57" s="1" customFormat="1" ht="25.9" customHeight="1">
      <c r="B35" s="33"/>
      <c r="C35" s="41"/>
      <c r="D35" s="42" t="s">
        <v>45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46</v>
      </c>
      <c r="U35" s="43"/>
      <c r="V35" s="43"/>
      <c r="W35" s="43"/>
      <c r="X35" s="254" t="s">
        <v>47</v>
      </c>
      <c r="Y35" s="255"/>
      <c r="Z35" s="255"/>
      <c r="AA35" s="255"/>
      <c r="AB35" s="255"/>
      <c r="AC35" s="43"/>
      <c r="AD35" s="43"/>
      <c r="AE35" s="43"/>
      <c r="AF35" s="43"/>
      <c r="AG35" s="43"/>
      <c r="AH35" s="43"/>
      <c r="AI35" s="43"/>
      <c r="AJ35" s="43"/>
      <c r="AK35" s="256">
        <f>SUM(AK26:AK33)</f>
        <v>0</v>
      </c>
      <c r="AL35" s="255"/>
      <c r="AM35" s="255"/>
      <c r="AN35" s="255"/>
      <c r="AO35" s="257"/>
      <c r="AP35" s="41"/>
      <c r="AQ35" s="41"/>
      <c r="AR35" s="37"/>
    </row>
    <row r="36" spans="2:57" s="1" customFormat="1" ht="6.95" customHeight="1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</row>
    <row r="37" spans="2:57" s="1" customFormat="1" ht="14.45" customHeight="1"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7"/>
    </row>
    <row r="38" spans="2:57" ht="14.45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pans="2:57" ht="14.45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pans="2:57" ht="14.45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pans="2:57" ht="14.45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pans="2:57" ht="14.45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pans="2:57" ht="14.45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pans="2:57" ht="14.45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pans="2:57" ht="14.45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pans="2:57" ht="14.45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pans="2:57" ht="14.45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pans="2:57" ht="14.45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pans="2:44" s="1" customFormat="1" ht="14.45" customHeight="1">
      <c r="B49" s="33"/>
      <c r="C49" s="34"/>
      <c r="D49" s="45" t="s">
        <v>48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5" t="s">
        <v>49</v>
      </c>
      <c r="AI49" s="46"/>
      <c r="AJ49" s="46"/>
      <c r="AK49" s="46"/>
      <c r="AL49" s="46"/>
      <c r="AM49" s="46"/>
      <c r="AN49" s="46"/>
      <c r="AO49" s="46"/>
      <c r="AP49" s="34"/>
      <c r="AQ49" s="34"/>
      <c r="AR49" s="37"/>
    </row>
    <row r="50" spans="2:44" ht="11.25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 spans="2:44" ht="11.25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 spans="2:44" ht="11.25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 spans="2:44" ht="11.25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 spans="2:44" ht="11.25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 spans="2:44" ht="11.2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 spans="2:44" ht="11.25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 spans="2:44" ht="11.25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 spans="2:44" ht="11.25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 spans="2:44" ht="11.25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pans="2:44" s="1" customFormat="1" ht="12.75">
      <c r="B60" s="33"/>
      <c r="C60" s="34"/>
      <c r="D60" s="47" t="s">
        <v>50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7" t="s">
        <v>51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7" t="s">
        <v>50</v>
      </c>
      <c r="AI60" s="36"/>
      <c r="AJ60" s="36"/>
      <c r="AK60" s="36"/>
      <c r="AL60" s="36"/>
      <c r="AM60" s="47" t="s">
        <v>51</v>
      </c>
      <c r="AN60" s="36"/>
      <c r="AO60" s="36"/>
      <c r="AP60" s="34"/>
      <c r="AQ60" s="34"/>
      <c r="AR60" s="37"/>
    </row>
    <row r="61" spans="2:44" ht="11.25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 spans="2:44" ht="11.25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 spans="2:44" ht="11.25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pans="2:44" s="1" customFormat="1" ht="12.75">
      <c r="B64" s="33"/>
      <c r="C64" s="34"/>
      <c r="D64" s="45" t="s">
        <v>52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5" t="s">
        <v>53</v>
      </c>
      <c r="AI64" s="46"/>
      <c r="AJ64" s="46"/>
      <c r="AK64" s="46"/>
      <c r="AL64" s="46"/>
      <c r="AM64" s="46"/>
      <c r="AN64" s="46"/>
      <c r="AO64" s="46"/>
      <c r="AP64" s="34"/>
      <c r="AQ64" s="34"/>
      <c r="AR64" s="37"/>
    </row>
    <row r="65" spans="2:44" ht="11.2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 spans="2:44" ht="11.25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 spans="2:44" ht="11.25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 spans="2:44" ht="11.25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 spans="2:44" ht="11.25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 spans="2:44" ht="11.25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 spans="2:44" ht="11.25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 spans="2:44" ht="11.25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 spans="2:44" ht="11.25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 spans="2:44" ht="11.25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pans="2:44" s="1" customFormat="1" ht="12.75">
      <c r="B75" s="33"/>
      <c r="C75" s="34"/>
      <c r="D75" s="47" t="s">
        <v>50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7" t="s">
        <v>51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7" t="s">
        <v>50</v>
      </c>
      <c r="AI75" s="36"/>
      <c r="AJ75" s="36"/>
      <c r="AK75" s="36"/>
      <c r="AL75" s="36"/>
      <c r="AM75" s="47" t="s">
        <v>51</v>
      </c>
      <c r="AN75" s="36"/>
      <c r="AO75" s="36"/>
      <c r="AP75" s="34"/>
      <c r="AQ75" s="34"/>
      <c r="AR75" s="37"/>
    </row>
    <row r="76" spans="2:44" s="1" customFormat="1" ht="11.25"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7"/>
    </row>
    <row r="77" spans="2:44" s="1" customFormat="1" ht="6.95" customHeight="1"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7"/>
    </row>
    <row r="81" spans="1:91" s="1" customFormat="1" ht="6.95" customHeight="1"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7"/>
    </row>
    <row r="82" spans="1:91" s="1" customFormat="1" ht="24.95" customHeight="1">
      <c r="B82" s="33"/>
      <c r="C82" s="22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7"/>
    </row>
    <row r="83" spans="1:91" s="1" customFormat="1" ht="6.95" customHeight="1"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7"/>
    </row>
    <row r="84" spans="1:91" s="3" customFormat="1" ht="12" customHeight="1">
      <c r="B84" s="52"/>
      <c r="C84" s="28" t="s">
        <v>11</v>
      </c>
      <c r="D84" s="53"/>
      <c r="E84" s="53"/>
      <c r="F84" s="53"/>
      <c r="G84" s="53"/>
      <c r="H84" s="53"/>
      <c r="I84" s="53"/>
      <c r="J84" s="53"/>
      <c r="K84" s="53"/>
      <c r="L84" s="53" t="str">
        <f>K5</f>
        <v>M_09_2021_DRS</v>
      </c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4"/>
    </row>
    <row r="85" spans="1:91" s="4" customFormat="1" ht="36.950000000000003" customHeight="1">
      <c r="B85" s="55"/>
      <c r="C85" s="56" t="s">
        <v>14</v>
      </c>
      <c r="D85" s="57"/>
      <c r="E85" s="57"/>
      <c r="F85" s="57"/>
      <c r="G85" s="57"/>
      <c r="H85" s="57"/>
      <c r="I85" s="57"/>
      <c r="J85" s="57"/>
      <c r="K85" s="57"/>
      <c r="L85" s="261" t="str">
        <f>K6</f>
        <v>Sanácia prístrešku nad vstupom do objektu AB EKRAN</v>
      </c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2"/>
      <c r="AB85" s="262"/>
      <c r="AC85" s="262"/>
      <c r="AD85" s="262"/>
      <c r="AE85" s="262"/>
      <c r="AF85" s="262"/>
      <c r="AG85" s="262"/>
      <c r="AH85" s="262"/>
      <c r="AI85" s="262"/>
      <c r="AJ85" s="262"/>
      <c r="AK85" s="262"/>
      <c r="AL85" s="262"/>
      <c r="AM85" s="262"/>
      <c r="AN85" s="262"/>
      <c r="AO85" s="262"/>
      <c r="AP85" s="57"/>
      <c r="AQ85" s="57"/>
      <c r="AR85" s="58"/>
    </row>
    <row r="86" spans="1:91" s="1" customFormat="1" ht="6.95" customHeight="1"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7"/>
    </row>
    <row r="87" spans="1:91" s="1" customFormat="1" ht="12" customHeight="1">
      <c r="B87" s="33"/>
      <c r="C87" s="28" t="s">
        <v>18</v>
      </c>
      <c r="D87" s="34"/>
      <c r="E87" s="34"/>
      <c r="F87" s="34"/>
      <c r="G87" s="34"/>
      <c r="H87" s="34"/>
      <c r="I87" s="34"/>
      <c r="J87" s="34"/>
      <c r="K87" s="34"/>
      <c r="L87" s="59" t="str">
        <f>IF(K8="","",K8)</f>
        <v>Festivalové námestie 2, 040 01 Koišice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20</v>
      </c>
      <c r="AJ87" s="34"/>
      <c r="AK87" s="34"/>
      <c r="AL87" s="34"/>
      <c r="AM87" s="263" t="str">
        <f>IF(AN8= "","",AN8)</f>
        <v>16. 5. 2021</v>
      </c>
      <c r="AN87" s="263"/>
      <c r="AO87" s="34"/>
      <c r="AP87" s="34"/>
      <c r="AQ87" s="34"/>
      <c r="AR87" s="37"/>
    </row>
    <row r="88" spans="1:91" s="1" customFormat="1" ht="6.95" customHeight="1"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7"/>
    </row>
    <row r="89" spans="1:91" s="1" customFormat="1" ht="27.95" customHeight="1">
      <c r="B89" s="33"/>
      <c r="C89" s="28" t="s">
        <v>22</v>
      </c>
      <c r="D89" s="34"/>
      <c r="E89" s="34"/>
      <c r="F89" s="34"/>
      <c r="G89" s="34"/>
      <c r="H89" s="34"/>
      <c r="I89" s="34"/>
      <c r="J89" s="34"/>
      <c r="K89" s="34"/>
      <c r="L89" s="53" t="str">
        <f>IF(E11= "","",E11)</f>
        <v>Mestská časť Košice - Sever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28</v>
      </c>
      <c r="AJ89" s="34"/>
      <c r="AK89" s="34"/>
      <c r="AL89" s="34"/>
      <c r="AM89" s="259" t="str">
        <f>IF(E17="","",E17)</f>
        <v>Ing. Ján Marenčík - M - Technical</v>
      </c>
      <c r="AN89" s="260"/>
      <c r="AO89" s="260"/>
      <c r="AP89" s="260"/>
      <c r="AQ89" s="34"/>
      <c r="AR89" s="37"/>
      <c r="AS89" s="264" t="s">
        <v>55</v>
      </c>
      <c r="AT89" s="265"/>
      <c r="AU89" s="61"/>
      <c r="AV89" s="61"/>
      <c r="AW89" s="61"/>
      <c r="AX89" s="61"/>
      <c r="AY89" s="61"/>
      <c r="AZ89" s="61"/>
      <c r="BA89" s="61"/>
      <c r="BB89" s="61"/>
      <c r="BC89" s="61"/>
      <c r="BD89" s="62"/>
    </row>
    <row r="90" spans="1:91" s="1" customFormat="1" ht="15.2" customHeight="1">
      <c r="B90" s="33"/>
      <c r="C90" s="28" t="s">
        <v>26</v>
      </c>
      <c r="D90" s="34"/>
      <c r="E90" s="34"/>
      <c r="F90" s="34"/>
      <c r="G90" s="34"/>
      <c r="H90" s="34"/>
      <c r="I90" s="34"/>
      <c r="J90" s="34"/>
      <c r="K90" s="34"/>
      <c r="L90" s="53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259" t="str">
        <f>IF(E20="","",E20)</f>
        <v xml:space="preserve"> </v>
      </c>
      <c r="AN90" s="260"/>
      <c r="AO90" s="260"/>
      <c r="AP90" s="260"/>
      <c r="AQ90" s="34"/>
      <c r="AR90" s="37"/>
      <c r="AS90" s="266"/>
      <c r="AT90" s="267"/>
      <c r="AU90" s="63"/>
      <c r="AV90" s="63"/>
      <c r="AW90" s="63"/>
      <c r="AX90" s="63"/>
      <c r="AY90" s="63"/>
      <c r="AZ90" s="63"/>
      <c r="BA90" s="63"/>
      <c r="BB90" s="63"/>
      <c r="BC90" s="63"/>
      <c r="BD90" s="64"/>
    </row>
    <row r="91" spans="1:91" s="1" customFormat="1" ht="10.9" customHeight="1"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7"/>
      <c r="AS91" s="268"/>
      <c r="AT91" s="269"/>
      <c r="AU91" s="65"/>
      <c r="AV91" s="65"/>
      <c r="AW91" s="65"/>
      <c r="AX91" s="65"/>
      <c r="AY91" s="65"/>
      <c r="AZ91" s="65"/>
      <c r="BA91" s="65"/>
      <c r="BB91" s="65"/>
      <c r="BC91" s="65"/>
      <c r="BD91" s="66"/>
    </row>
    <row r="92" spans="1:91" s="1" customFormat="1" ht="29.25" customHeight="1">
      <c r="B92" s="33"/>
      <c r="C92" s="270" t="s">
        <v>56</v>
      </c>
      <c r="D92" s="271"/>
      <c r="E92" s="271"/>
      <c r="F92" s="271"/>
      <c r="G92" s="271"/>
      <c r="H92" s="67"/>
      <c r="I92" s="272" t="s">
        <v>57</v>
      </c>
      <c r="J92" s="271"/>
      <c r="K92" s="271"/>
      <c r="L92" s="271"/>
      <c r="M92" s="271"/>
      <c r="N92" s="271"/>
      <c r="O92" s="271"/>
      <c r="P92" s="271"/>
      <c r="Q92" s="271"/>
      <c r="R92" s="271"/>
      <c r="S92" s="271"/>
      <c r="T92" s="271"/>
      <c r="U92" s="271"/>
      <c r="V92" s="271"/>
      <c r="W92" s="271"/>
      <c r="X92" s="271"/>
      <c r="Y92" s="271"/>
      <c r="Z92" s="271"/>
      <c r="AA92" s="271"/>
      <c r="AB92" s="271"/>
      <c r="AC92" s="271"/>
      <c r="AD92" s="271"/>
      <c r="AE92" s="271"/>
      <c r="AF92" s="271"/>
      <c r="AG92" s="273" t="s">
        <v>58</v>
      </c>
      <c r="AH92" s="271"/>
      <c r="AI92" s="271"/>
      <c r="AJ92" s="271"/>
      <c r="AK92" s="271"/>
      <c r="AL92" s="271"/>
      <c r="AM92" s="271"/>
      <c r="AN92" s="272" t="s">
        <v>59</v>
      </c>
      <c r="AO92" s="271"/>
      <c r="AP92" s="274"/>
      <c r="AQ92" s="68" t="s">
        <v>60</v>
      </c>
      <c r="AR92" s="37"/>
      <c r="AS92" s="69" t="s">
        <v>61</v>
      </c>
      <c r="AT92" s="70" t="s">
        <v>62</v>
      </c>
      <c r="AU92" s="70" t="s">
        <v>63</v>
      </c>
      <c r="AV92" s="70" t="s">
        <v>64</v>
      </c>
      <c r="AW92" s="70" t="s">
        <v>65</v>
      </c>
      <c r="AX92" s="70" t="s">
        <v>66</v>
      </c>
      <c r="AY92" s="70" t="s">
        <v>67</v>
      </c>
      <c r="AZ92" s="70" t="s">
        <v>68</v>
      </c>
      <c r="BA92" s="70" t="s">
        <v>69</v>
      </c>
      <c r="BB92" s="70" t="s">
        <v>70</v>
      </c>
      <c r="BC92" s="70" t="s">
        <v>71</v>
      </c>
      <c r="BD92" s="71" t="s">
        <v>72</v>
      </c>
    </row>
    <row r="93" spans="1:91" s="1" customFormat="1" ht="10.9" customHeight="1"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7"/>
      <c r="AS93" s="72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4"/>
    </row>
    <row r="94" spans="1:91" s="5" customFormat="1" ht="32.450000000000003" customHeight="1">
      <c r="B94" s="75"/>
      <c r="C94" s="76" t="s">
        <v>73</v>
      </c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278">
        <f>ROUND(AG95,2)</f>
        <v>0</v>
      </c>
      <c r="AH94" s="278"/>
      <c r="AI94" s="278"/>
      <c r="AJ94" s="278"/>
      <c r="AK94" s="278"/>
      <c r="AL94" s="278"/>
      <c r="AM94" s="278"/>
      <c r="AN94" s="279">
        <f>SUM(AG94,AT94)</f>
        <v>0</v>
      </c>
      <c r="AO94" s="279"/>
      <c r="AP94" s="279"/>
      <c r="AQ94" s="79" t="s">
        <v>1</v>
      </c>
      <c r="AR94" s="80"/>
      <c r="AS94" s="81">
        <f>ROUND(AS95,2)</f>
        <v>0</v>
      </c>
      <c r="AT94" s="82">
        <f>ROUND(SUM(AV94:AW94),2)</f>
        <v>0</v>
      </c>
      <c r="AU94" s="83">
        <f>ROUND(AU95,5)</f>
        <v>0</v>
      </c>
      <c r="AV94" s="82">
        <f>ROUND(AZ94*L29,2)</f>
        <v>0</v>
      </c>
      <c r="AW94" s="82">
        <f>ROUND(BA94*L30,2)</f>
        <v>0</v>
      </c>
      <c r="AX94" s="82">
        <f>ROUND(BB94*L29,2)</f>
        <v>0</v>
      </c>
      <c r="AY94" s="82">
        <f>ROUND(BC94*L30,2)</f>
        <v>0</v>
      </c>
      <c r="AZ94" s="82">
        <f>ROUND(AZ95,2)</f>
        <v>0</v>
      </c>
      <c r="BA94" s="82">
        <f>ROUND(BA95,2)</f>
        <v>0</v>
      </c>
      <c r="BB94" s="82">
        <f>ROUND(BB95,2)</f>
        <v>0</v>
      </c>
      <c r="BC94" s="82">
        <f>ROUND(BC95,2)</f>
        <v>0</v>
      </c>
      <c r="BD94" s="84">
        <f>ROUND(BD95,2)</f>
        <v>0</v>
      </c>
      <c r="BS94" s="85" t="s">
        <v>74</v>
      </c>
      <c r="BT94" s="85" t="s">
        <v>75</v>
      </c>
      <c r="BU94" s="86" t="s">
        <v>76</v>
      </c>
      <c r="BV94" s="85" t="s">
        <v>77</v>
      </c>
      <c r="BW94" s="85" t="s">
        <v>5</v>
      </c>
      <c r="BX94" s="85" t="s">
        <v>78</v>
      </c>
      <c r="CL94" s="85" t="s">
        <v>1</v>
      </c>
    </row>
    <row r="95" spans="1:91" s="6" customFormat="1" ht="16.5" customHeight="1">
      <c r="A95" s="87" t="s">
        <v>79</v>
      </c>
      <c r="B95" s="88"/>
      <c r="C95" s="89"/>
      <c r="D95" s="277" t="s">
        <v>80</v>
      </c>
      <c r="E95" s="277"/>
      <c r="F95" s="277"/>
      <c r="G95" s="277"/>
      <c r="H95" s="277"/>
      <c r="I95" s="90"/>
      <c r="J95" s="277" t="s">
        <v>81</v>
      </c>
      <c r="K95" s="277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5">
        <f>'01 - Prístrešok nad vstupom'!J30</f>
        <v>0</v>
      </c>
      <c r="AH95" s="276"/>
      <c r="AI95" s="276"/>
      <c r="AJ95" s="276"/>
      <c r="AK95" s="276"/>
      <c r="AL95" s="276"/>
      <c r="AM95" s="276"/>
      <c r="AN95" s="275">
        <f>SUM(AG95,AT95)</f>
        <v>0</v>
      </c>
      <c r="AO95" s="276"/>
      <c r="AP95" s="276"/>
      <c r="AQ95" s="91" t="s">
        <v>82</v>
      </c>
      <c r="AR95" s="92"/>
      <c r="AS95" s="93">
        <v>0</v>
      </c>
      <c r="AT95" s="94">
        <f>ROUND(SUM(AV95:AW95),2)</f>
        <v>0</v>
      </c>
      <c r="AU95" s="95">
        <f>'01 - Prístrešok nad vstupom'!P131</f>
        <v>0</v>
      </c>
      <c r="AV95" s="94">
        <f>'01 - Prístrešok nad vstupom'!J33</f>
        <v>0</v>
      </c>
      <c r="AW95" s="94">
        <f>'01 - Prístrešok nad vstupom'!J34</f>
        <v>0</v>
      </c>
      <c r="AX95" s="94">
        <f>'01 - Prístrešok nad vstupom'!J35</f>
        <v>0</v>
      </c>
      <c r="AY95" s="94">
        <f>'01 - Prístrešok nad vstupom'!J36</f>
        <v>0</v>
      </c>
      <c r="AZ95" s="94">
        <f>'01 - Prístrešok nad vstupom'!F33</f>
        <v>0</v>
      </c>
      <c r="BA95" s="94">
        <f>'01 - Prístrešok nad vstupom'!F34</f>
        <v>0</v>
      </c>
      <c r="BB95" s="94">
        <f>'01 - Prístrešok nad vstupom'!F35</f>
        <v>0</v>
      </c>
      <c r="BC95" s="94">
        <f>'01 - Prístrešok nad vstupom'!F36</f>
        <v>0</v>
      </c>
      <c r="BD95" s="96">
        <f>'01 - Prístrešok nad vstupom'!F37</f>
        <v>0</v>
      </c>
      <c r="BT95" s="97" t="s">
        <v>83</v>
      </c>
      <c r="BV95" s="97" t="s">
        <v>77</v>
      </c>
      <c r="BW95" s="97" t="s">
        <v>84</v>
      </c>
      <c r="BX95" s="97" t="s">
        <v>5</v>
      </c>
      <c r="CL95" s="97" t="s">
        <v>1</v>
      </c>
      <c r="CM95" s="97" t="s">
        <v>75</v>
      </c>
    </row>
    <row r="96" spans="1:91" s="1" customFormat="1" ht="30" customHeight="1"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7"/>
    </row>
    <row r="97" spans="2:44" s="1" customFormat="1" ht="6.95" customHeight="1">
      <c r="B97" s="48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37"/>
    </row>
  </sheetData>
  <sheetProtection algorithmName="SHA-512" hashValue="6/iUAxdQ/vI3M/vWcoXezf5eCfYdSypQK3fIkOfrmavAaNT7ubxeZF/f/8Au34v6xr6kjkHR7q6FqCCtQBTe1A==" saltValue="iGFTDbiCdDx1ECEZApFuS3inim5snQ7Je7RO4c1rg4dM231hjgm0iVcK8IUCZxLgwWb1NiuZi9ekYEe5Rh+O8A==" spinCount="100000" sheet="1" objects="1" scenarios="1" formatColumns="0" formatRows="0"/>
  <mergeCells count="42">
    <mergeCell ref="L30:P30"/>
    <mergeCell ref="L31:P31"/>
    <mergeCell ref="L32:P32"/>
    <mergeCell ref="L33:P33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X35:AB35"/>
    <mergeCell ref="AK35:AO35"/>
    <mergeCell ref="AR2:BE2"/>
    <mergeCell ref="AM90:AP90"/>
    <mergeCell ref="L85:AO85"/>
    <mergeCell ref="AM87:AN87"/>
    <mergeCell ref="AM89:AP89"/>
    <mergeCell ref="AS89:AT9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01 - Prístrešok nad vstupom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341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98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AT2" s="16" t="s">
        <v>84</v>
      </c>
    </row>
    <row r="3" spans="2:46" ht="6.95" customHeight="1">
      <c r="B3" s="99"/>
      <c r="C3" s="100"/>
      <c r="D3" s="100"/>
      <c r="E3" s="100"/>
      <c r="F3" s="100"/>
      <c r="G3" s="100"/>
      <c r="H3" s="100"/>
      <c r="I3" s="101"/>
      <c r="J3" s="100"/>
      <c r="K3" s="100"/>
      <c r="L3" s="19"/>
      <c r="AT3" s="16" t="s">
        <v>75</v>
      </c>
    </row>
    <row r="4" spans="2:46" ht="24.95" customHeight="1">
      <c r="B4" s="19"/>
      <c r="D4" s="102" t="s">
        <v>85</v>
      </c>
      <c r="L4" s="19"/>
      <c r="M4" s="103" t="s">
        <v>9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104" t="s">
        <v>14</v>
      </c>
      <c r="L6" s="19"/>
    </row>
    <row r="7" spans="2:46" ht="16.5" customHeight="1">
      <c r="B7" s="19"/>
      <c r="E7" s="288" t="str">
        <f>'Rekapitulácia stavby'!K6</f>
        <v>Sanácia prístrešku nad vstupom do objektu AB EKRAN</v>
      </c>
      <c r="F7" s="289"/>
      <c r="G7" s="289"/>
      <c r="H7" s="289"/>
      <c r="L7" s="19"/>
    </row>
    <row r="8" spans="2:46" s="1" customFormat="1" ht="12" customHeight="1">
      <c r="B8" s="37"/>
      <c r="D8" s="104" t="s">
        <v>86</v>
      </c>
      <c r="I8" s="105"/>
      <c r="L8" s="37"/>
    </row>
    <row r="9" spans="2:46" s="1" customFormat="1" ht="36.950000000000003" customHeight="1">
      <c r="B9" s="37"/>
      <c r="E9" s="290" t="s">
        <v>81</v>
      </c>
      <c r="F9" s="291"/>
      <c r="G9" s="291"/>
      <c r="H9" s="291"/>
      <c r="I9" s="105"/>
      <c r="L9" s="37"/>
    </row>
    <row r="10" spans="2:46" s="1" customFormat="1" ht="11.25">
      <c r="B10" s="37"/>
      <c r="I10" s="105"/>
      <c r="L10" s="37"/>
    </row>
    <row r="11" spans="2:46" s="1" customFormat="1" ht="12" customHeight="1">
      <c r="B11" s="37"/>
      <c r="D11" s="104" t="s">
        <v>16</v>
      </c>
      <c r="F11" s="106" t="s">
        <v>1</v>
      </c>
      <c r="I11" s="107" t="s">
        <v>17</v>
      </c>
      <c r="J11" s="106" t="s">
        <v>1</v>
      </c>
      <c r="L11" s="37"/>
    </row>
    <row r="12" spans="2:46" s="1" customFormat="1" ht="12" customHeight="1">
      <c r="B12" s="37"/>
      <c r="D12" s="104" t="s">
        <v>18</v>
      </c>
      <c r="F12" s="106" t="s">
        <v>19</v>
      </c>
      <c r="I12" s="107" t="s">
        <v>20</v>
      </c>
      <c r="J12" s="108" t="str">
        <f>'Rekapitulácia stavby'!AN8</f>
        <v>16. 5. 2021</v>
      </c>
      <c r="L12" s="37"/>
    </row>
    <row r="13" spans="2:46" s="1" customFormat="1" ht="10.9" customHeight="1">
      <c r="B13" s="37"/>
      <c r="I13" s="105"/>
      <c r="L13" s="37"/>
    </row>
    <row r="14" spans="2:46" s="1" customFormat="1" ht="12" customHeight="1">
      <c r="B14" s="37"/>
      <c r="D14" s="104" t="s">
        <v>22</v>
      </c>
      <c r="I14" s="107" t="s">
        <v>23</v>
      </c>
      <c r="J14" s="106" t="s">
        <v>1</v>
      </c>
      <c r="L14" s="37"/>
    </row>
    <row r="15" spans="2:46" s="1" customFormat="1" ht="18" customHeight="1">
      <c r="B15" s="37"/>
      <c r="E15" s="106" t="s">
        <v>24</v>
      </c>
      <c r="I15" s="107" t="s">
        <v>25</v>
      </c>
      <c r="J15" s="106" t="s">
        <v>1</v>
      </c>
      <c r="L15" s="37"/>
    </row>
    <row r="16" spans="2:46" s="1" customFormat="1" ht="6.95" customHeight="1">
      <c r="B16" s="37"/>
      <c r="I16" s="105"/>
      <c r="L16" s="37"/>
    </row>
    <row r="17" spans="2:12" s="1" customFormat="1" ht="12" customHeight="1">
      <c r="B17" s="37"/>
      <c r="D17" s="104" t="s">
        <v>26</v>
      </c>
      <c r="I17" s="107" t="s">
        <v>23</v>
      </c>
      <c r="J17" s="29" t="str">
        <f>'Rekapitulácia stavby'!AN13</f>
        <v>Vyplň údaj</v>
      </c>
      <c r="L17" s="37"/>
    </row>
    <row r="18" spans="2:12" s="1" customFormat="1" ht="18" customHeight="1">
      <c r="B18" s="37"/>
      <c r="E18" s="292" t="str">
        <f>'Rekapitulácia stavby'!E14</f>
        <v>Vyplň údaj</v>
      </c>
      <c r="F18" s="293"/>
      <c r="G18" s="293"/>
      <c r="H18" s="293"/>
      <c r="I18" s="107" t="s">
        <v>25</v>
      </c>
      <c r="J18" s="29" t="str">
        <f>'Rekapitulácia stavby'!AN14</f>
        <v>Vyplň údaj</v>
      </c>
      <c r="L18" s="37"/>
    </row>
    <row r="19" spans="2:12" s="1" customFormat="1" ht="6.95" customHeight="1">
      <c r="B19" s="37"/>
      <c r="I19" s="105"/>
      <c r="L19" s="37"/>
    </row>
    <row r="20" spans="2:12" s="1" customFormat="1" ht="12" customHeight="1">
      <c r="B20" s="37"/>
      <c r="D20" s="104" t="s">
        <v>28</v>
      </c>
      <c r="I20" s="107" t="s">
        <v>23</v>
      </c>
      <c r="J20" s="106" t="s">
        <v>1</v>
      </c>
      <c r="L20" s="37"/>
    </row>
    <row r="21" spans="2:12" s="1" customFormat="1" ht="18" customHeight="1">
      <c r="B21" s="37"/>
      <c r="E21" s="106" t="s">
        <v>29</v>
      </c>
      <c r="I21" s="107" t="s">
        <v>25</v>
      </c>
      <c r="J21" s="106" t="s">
        <v>1</v>
      </c>
      <c r="L21" s="37"/>
    </row>
    <row r="22" spans="2:12" s="1" customFormat="1" ht="6.95" customHeight="1">
      <c r="B22" s="37"/>
      <c r="I22" s="105"/>
      <c r="L22" s="37"/>
    </row>
    <row r="23" spans="2:12" s="1" customFormat="1" ht="12" customHeight="1">
      <c r="B23" s="37"/>
      <c r="D23" s="104" t="s">
        <v>32</v>
      </c>
      <c r="I23" s="107" t="s">
        <v>23</v>
      </c>
      <c r="J23" s="106" t="str">
        <f>IF('Rekapitulácia stavby'!AN19="","",'Rekapitulácia stavby'!AN19)</f>
        <v/>
      </c>
      <c r="L23" s="37"/>
    </row>
    <row r="24" spans="2:12" s="1" customFormat="1" ht="18" customHeight="1">
      <c r="B24" s="37"/>
      <c r="E24" s="106" t="str">
        <f>IF('Rekapitulácia stavby'!E20="","",'Rekapitulácia stavby'!E20)</f>
        <v xml:space="preserve"> </v>
      </c>
      <c r="I24" s="107" t="s">
        <v>25</v>
      </c>
      <c r="J24" s="106" t="str">
        <f>IF('Rekapitulácia stavby'!AN20="","",'Rekapitulácia stavby'!AN20)</f>
        <v/>
      </c>
      <c r="L24" s="37"/>
    </row>
    <row r="25" spans="2:12" s="1" customFormat="1" ht="6.95" customHeight="1">
      <c r="B25" s="37"/>
      <c r="I25" s="105"/>
      <c r="L25" s="37"/>
    </row>
    <row r="26" spans="2:12" s="1" customFormat="1" ht="12" customHeight="1">
      <c r="B26" s="37"/>
      <c r="D26" s="104" t="s">
        <v>34</v>
      </c>
      <c r="I26" s="105"/>
      <c r="L26" s="37"/>
    </row>
    <row r="27" spans="2:12" s="7" customFormat="1" ht="16.5" customHeight="1">
      <c r="B27" s="109"/>
      <c r="E27" s="294" t="s">
        <v>1</v>
      </c>
      <c r="F27" s="294"/>
      <c r="G27" s="294"/>
      <c r="H27" s="294"/>
      <c r="I27" s="110"/>
      <c r="L27" s="109"/>
    </row>
    <row r="28" spans="2:12" s="1" customFormat="1" ht="6.95" customHeight="1">
      <c r="B28" s="37"/>
      <c r="I28" s="105"/>
      <c r="L28" s="37"/>
    </row>
    <row r="29" spans="2:12" s="1" customFormat="1" ht="6.95" customHeight="1">
      <c r="B29" s="37"/>
      <c r="D29" s="61"/>
      <c r="E29" s="61"/>
      <c r="F29" s="61"/>
      <c r="G29" s="61"/>
      <c r="H29" s="61"/>
      <c r="I29" s="111"/>
      <c r="J29" s="61"/>
      <c r="K29" s="61"/>
      <c r="L29" s="37"/>
    </row>
    <row r="30" spans="2:12" s="1" customFormat="1" ht="25.35" customHeight="1">
      <c r="B30" s="37"/>
      <c r="D30" s="112" t="s">
        <v>35</v>
      </c>
      <c r="I30" s="105"/>
      <c r="J30" s="113">
        <f>ROUND(J131, 2)</f>
        <v>0</v>
      </c>
      <c r="L30" s="37"/>
    </row>
    <row r="31" spans="2:12" s="1" customFormat="1" ht="6.95" customHeight="1">
      <c r="B31" s="37"/>
      <c r="D31" s="61"/>
      <c r="E31" s="61"/>
      <c r="F31" s="61"/>
      <c r="G31" s="61"/>
      <c r="H31" s="61"/>
      <c r="I31" s="111"/>
      <c r="J31" s="61"/>
      <c r="K31" s="61"/>
      <c r="L31" s="37"/>
    </row>
    <row r="32" spans="2:12" s="1" customFormat="1" ht="14.45" customHeight="1">
      <c r="B32" s="37"/>
      <c r="F32" s="114" t="s">
        <v>37</v>
      </c>
      <c r="I32" s="115" t="s">
        <v>36</v>
      </c>
      <c r="J32" s="114" t="s">
        <v>38</v>
      </c>
      <c r="L32" s="37"/>
    </row>
    <row r="33" spans="2:12" s="1" customFormat="1" ht="14.45" customHeight="1">
      <c r="B33" s="37"/>
      <c r="D33" s="116" t="s">
        <v>39</v>
      </c>
      <c r="E33" s="104" t="s">
        <v>40</v>
      </c>
      <c r="F33" s="117">
        <f>ROUND((SUM(BE131:BE340)),  2)</f>
        <v>0</v>
      </c>
      <c r="I33" s="118">
        <v>0.2</v>
      </c>
      <c r="J33" s="117">
        <f>ROUND(((SUM(BE131:BE340))*I33),  2)</f>
        <v>0</v>
      </c>
      <c r="L33" s="37"/>
    </row>
    <row r="34" spans="2:12" s="1" customFormat="1" ht="14.45" customHeight="1">
      <c r="B34" s="37"/>
      <c r="E34" s="104" t="s">
        <v>41</v>
      </c>
      <c r="F34" s="117">
        <f>ROUND((SUM(BF131:BF340)),  2)</f>
        <v>0</v>
      </c>
      <c r="I34" s="118">
        <v>0.2</v>
      </c>
      <c r="J34" s="117">
        <f>ROUND(((SUM(BF131:BF340))*I34),  2)</f>
        <v>0</v>
      </c>
      <c r="L34" s="37"/>
    </row>
    <row r="35" spans="2:12" s="1" customFormat="1" ht="14.45" hidden="1" customHeight="1">
      <c r="B35" s="37"/>
      <c r="E35" s="104" t="s">
        <v>42</v>
      </c>
      <c r="F35" s="117">
        <f>ROUND((SUM(BG131:BG340)),  2)</f>
        <v>0</v>
      </c>
      <c r="I35" s="118">
        <v>0.2</v>
      </c>
      <c r="J35" s="117">
        <f>0</f>
        <v>0</v>
      </c>
      <c r="L35" s="37"/>
    </row>
    <row r="36" spans="2:12" s="1" customFormat="1" ht="14.45" hidden="1" customHeight="1">
      <c r="B36" s="37"/>
      <c r="E36" s="104" t="s">
        <v>43</v>
      </c>
      <c r="F36" s="117">
        <f>ROUND((SUM(BH131:BH340)),  2)</f>
        <v>0</v>
      </c>
      <c r="I36" s="118">
        <v>0.2</v>
      </c>
      <c r="J36" s="117">
        <f>0</f>
        <v>0</v>
      </c>
      <c r="L36" s="37"/>
    </row>
    <row r="37" spans="2:12" s="1" customFormat="1" ht="14.45" hidden="1" customHeight="1">
      <c r="B37" s="37"/>
      <c r="E37" s="104" t="s">
        <v>44</v>
      </c>
      <c r="F37" s="117">
        <f>ROUND((SUM(BI131:BI340)),  2)</f>
        <v>0</v>
      </c>
      <c r="I37" s="118">
        <v>0</v>
      </c>
      <c r="J37" s="117">
        <f>0</f>
        <v>0</v>
      </c>
      <c r="L37" s="37"/>
    </row>
    <row r="38" spans="2:12" s="1" customFormat="1" ht="6.95" customHeight="1">
      <c r="B38" s="37"/>
      <c r="I38" s="105"/>
      <c r="L38" s="37"/>
    </row>
    <row r="39" spans="2:12" s="1" customFormat="1" ht="25.35" customHeight="1">
      <c r="B39" s="37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4"/>
      <c r="J39" s="125">
        <f>SUM(J30:J37)</f>
        <v>0</v>
      </c>
      <c r="K39" s="126"/>
      <c r="L39" s="37"/>
    </row>
    <row r="40" spans="2:12" s="1" customFormat="1" ht="14.45" customHeight="1">
      <c r="B40" s="37"/>
      <c r="I40" s="105"/>
      <c r="L40" s="37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7"/>
      <c r="D50" s="127" t="s">
        <v>48</v>
      </c>
      <c r="E50" s="128"/>
      <c r="F50" s="128"/>
      <c r="G50" s="127" t="s">
        <v>49</v>
      </c>
      <c r="H50" s="128"/>
      <c r="I50" s="129"/>
      <c r="J50" s="128"/>
      <c r="K50" s="128"/>
      <c r="L50" s="37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7"/>
      <c r="D61" s="130" t="s">
        <v>50</v>
      </c>
      <c r="E61" s="131"/>
      <c r="F61" s="132" t="s">
        <v>51</v>
      </c>
      <c r="G61" s="130" t="s">
        <v>50</v>
      </c>
      <c r="H61" s="131"/>
      <c r="I61" s="133"/>
      <c r="J61" s="134" t="s">
        <v>51</v>
      </c>
      <c r="K61" s="131"/>
      <c r="L61" s="37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7"/>
      <c r="D65" s="127" t="s">
        <v>52</v>
      </c>
      <c r="E65" s="128"/>
      <c r="F65" s="128"/>
      <c r="G65" s="127" t="s">
        <v>53</v>
      </c>
      <c r="H65" s="128"/>
      <c r="I65" s="129"/>
      <c r="J65" s="128"/>
      <c r="K65" s="128"/>
      <c r="L65" s="37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7"/>
      <c r="D76" s="130" t="s">
        <v>50</v>
      </c>
      <c r="E76" s="131"/>
      <c r="F76" s="132" t="s">
        <v>51</v>
      </c>
      <c r="G76" s="130" t="s">
        <v>50</v>
      </c>
      <c r="H76" s="131"/>
      <c r="I76" s="133"/>
      <c r="J76" s="134" t="s">
        <v>51</v>
      </c>
      <c r="K76" s="131"/>
      <c r="L76" s="37"/>
    </row>
    <row r="77" spans="2:12" s="1" customFormat="1" ht="14.45" customHeight="1">
      <c r="B77" s="135"/>
      <c r="C77" s="136"/>
      <c r="D77" s="136"/>
      <c r="E77" s="136"/>
      <c r="F77" s="136"/>
      <c r="G77" s="136"/>
      <c r="H77" s="136"/>
      <c r="I77" s="137"/>
      <c r="J77" s="136"/>
      <c r="K77" s="136"/>
      <c r="L77" s="37"/>
    </row>
    <row r="81" spans="2:47" s="1" customFormat="1" ht="6.95" customHeight="1">
      <c r="B81" s="138"/>
      <c r="C81" s="139"/>
      <c r="D81" s="139"/>
      <c r="E81" s="139"/>
      <c r="F81" s="139"/>
      <c r="G81" s="139"/>
      <c r="H81" s="139"/>
      <c r="I81" s="140"/>
      <c r="J81" s="139"/>
      <c r="K81" s="139"/>
      <c r="L81" s="37"/>
    </row>
    <row r="82" spans="2:47" s="1" customFormat="1" ht="24.95" customHeight="1">
      <c r="B82" s="33"/>
      <c r="C82" s="22" t="s">
        <v>87</v>
      </c>
      <c r="D82" s="34"/>
      <c r="E82" s="34"/>
      <c r="F82" s="34"/>
      <c r="G82" s="34"/>
      <c r="H82" s="34"/>
      <c r="I82" s="105"/>
      <c r="J82" s="34"/>
      <c r="K82" s="34"/>
      <c r="L82" s="37"/>
    </row>
    <row r="83" spans="2:47" s="1" customFormat="1" ht="6.95" customHeight="1">
      <c r="B83" s="33"/>
      <c r="C83" s="34"/>
      <c r="D83" s="34"/>
      <c r="E83" s="34"/>
      <c r="F83" s="34"/>
      <c r="G83" s="34"/>
      <c r="H83" s="34"/>
      <c r="I83" s="105"/>
      <c r="J83" s="34"/>
      <c r="K83" s="34"/>
      <c r="L83" s="37"/>
    </row>
    <row r="84" spans="2:47" s="1" customFormat="1" ht="12" customHeight="1">
      <c r="B84" s="33"/>
      <c r="C84" s="28" t="s">
        <v>14</v>
      </c>
      <c r="D84" s="34"/>
      <c r="E84" s="34"/>
      <c r="F84" s="34"/>
      <c r="G84" s="34"/>
      <c r="H84" s="34"/>
      <c r="I84" s="105"/>
      <c r="J84" s="34"/>
      <c r="K84" s="34"/>
      <c r="L84" s="37"/>
    </row>
    <row r="85" spans="2:47" s="1" customFormat="1" ht="16.5" customHeight="1">
      <c r="B85" s="33"/>
      <c r="C85" s="34"/>
      <c r="D85" s="34"/>
      <c r="E85" s="295" t="str">
        <f>E7</f>
        <v>Sanácia prístrešku nad vstupom do objektu AB EKRAN</v>
      </c>
      <c r="F85" s="296"/>
      <c r="G85" s="296"/>
      <c r="H85" s="296"/>
      <c r="I85" s="105"/>
      <c r="J85" s="34"/>
      <c r="K85" s="34"/>
      <c r="L85" s="37"/>
    </row>
    <row r="86" spans="2:47" s="1" customFormat="1" ht="12" customHeight="1">
      <c r="B86" s="33"/>
      <c r="C86" s="28" t="s">
        <v>86</v>
      </c>
      <c r="D86" s="34"/>
      <c r="E86" s="34"/>
      <c r="F86" s="34"/>
      <c r="G86" s="34"/>
      <c r="H86" s="34"/>
      <c r="I86" s="105"/>
      <c r="J86" s="34"/>
      <c r="K86" s="34"/>
      <c r="L86" s="37"/>
    </row>
    <row r="87" spans="2:47" s="1" customFormat="1" ht="16.5" customHeight="1">
      <c r="B87" s="33"/>
      <c r="C87" s="34"/>
      <c r="D87" s="34"/>
      <c r="E87" s="261" t="str">
        <f>E9</f>
        <v>Prístrešok nad vstupom</v>
      </c>
      <c r="F87" s="297"/>
      <c r="G87" s="297"/>
      <c r="H87" s="297"/>
      <c r="I87" s="105"/>
      <c r="J87" s="34"/>
      <c r="K87" s="34"/>
      <c r="L87" s="37"/>
    </row>
    <row r="88" spans="2:47" s="1" customFormat="1" ht="6.95" customHeight="1">
      <c r="B88" s="33"/>
      <c r="C88" s="34"/>
      <c r="D88" s="34"/>
      <c r="E88" s="34"/>
      <c r="F88" s="34"/>
      <c r="G88" s="34"/>
      <c r="H88" s="34"/>
      <c r="I88" s="105"/>
      <c r="J88" s="34"/>
      <c r="K88" s="34"/>
      <c r="L88" s="37"/>
    </row>
    <row r="89" spans="2:47" s="1" customFormat="1" ht="12" customHeight="1">
      <c r="B89" s="33"/>
      <c r="C89" s="28" t="s">
        <v>18</v>
      </c>
      <c r="D89" s="34"/>
      <c r="E89" s="34"/>
      <c r="F89" s="26" t="str">
        <f>F12</f>
        <v>Festivalové námestie 2, 040 01 Koišice</v>
      </c>
      <c r="G89" s="34"/>
      <c r="H89" s="34"/>
      <c r="I89" s="107" t="s">
        <v>20</v>
      </c>
      <c r="J89" s="60" t="str">
        <f>IF(J12="","",J12)</f>
        <v>16. 5. 2021</v>
      </c>
      <c r="K89" s="34"/>
      <c r="L89" s="37"/>
    </row>
    <row r="90" spans="2:47" s="1" customFormat="1" ht="6.95" customHeight="1">
      <c r="B90" s="33"/>
      <c r="C90" s="34"/>
      <c r="D90" s="34"/>
      <c r="E90" s="34"/>
      <c r="F90" s="34"/>
      <c r="G90" s="34"/>
      <c r="H90" s="34"/>
      <c r="I90" s="105"/>
      <c r="J90" s="34"/>
      <c r="K90" s="34"/>
      <c r="L90" s="37"/>
    </row>
    <row r="91" spans="2:47" s="1" customFormat="1" ht="27.95" customHeight="1">
      <c r="B91" s="33"/>
      <c r="C91" s="28" t="s">
        <v>22</v>
      </c>
      <c r="D91" s="34"/>
      <c r="E91" s="34"/>
      <c r="F91" s="26" t="str">
        <f>E15</f>
        <v>Mestská časť Košice - Sever</v>
      </c>
      <c r="G91" s="34"/>
      <c r="H91" s="34"/>
      <c r="I91" s="107" t="s">
        <v>28</v>
      </c>
      <c r="J91" s="31" t="str">
        <f>E21</f>
        <v>Ing. Ján Marenčík - M - Technical</v>
      </c>
      <c r="K91" s="34"/>
      <c r="L91" s="37"/>
    </row>
    <row r="92" spans="2:47" s="1" customFormat="1" ht="15.2" customHeight="1">
      <c r="B92" s="33"/>
      <c r="C92" s="28" t="s">
        <v>26</v>
      </c>
      <c r="D92" s="34"/>
      <c r="E92" s="34"/>
      <c r="F92" s="26" t="str">
        <f>IF(E18="","",E18)</f>
        <v>Vyplň údaj</v>
      </c>
      <c r="G92" s="34"/>
      <c r="H92" s="34"/>
      <c r="I92" s="107" t="s">
        <v>32</v>
      </c>
      <c r="J92" s="31" t="str">
        <f>E24</f>
        <v xml:space="preserve"> </v>
      </c>
      <c r="K92" s="34"/>
      <c r="L92" s="37"/>
    </row>
    <row r="93" spans="2:47" s="1" customFormat="1" ht="10.35" customHeight="1">
      <c r="B93" s="33"/>
      <c r="C93" s="34"/>
      <c r="D93" s="34"/>
      <c r="E93" s="34"/>
      <c r="F93" s="34"/>
      <c r="G93" s="34"/>
      <c r="H93" s="34"/>
      <c r="I93" s="105"/>
      <c r="J93" s="34"/>
      <c r="K93" s="34"/>
      <c r="L93" s="37"/>
    </row>
    <row r="94" spans="2:47" s="1" customFormat="1" ht="29.25" customHeight="1">
      <c r="B94" s="33"/>
      <c r="C94" s="141" t="s">
        <v>88</v>
      </c>
      <c r="D94" s="142"/>
      <c r="E94" s="142"/>
      <c r="F94" s="142"/>
      <c r="G94" s="142"/>
      <c r="H94" s="142"/>
      <c r="I94" s="143"/>
      <c r="J94" s="144" t="s">
        <v>89</v>
      </c>
      <c r="K94" s="142"/>
      <c r="L94" s="37"/>
    </row>
    <row r="95" spans="2:47" s="1" customFormat="1" ht="10.35" customHeight="1">
      <c r="B95" s="33"/>
      <c r="C95" s="34"/>
      <c r="D95" s="34"/>
      <c r="E95" s="34"/>
      <c r="F95" s="34"/>
      <c r="G95" s="34"/>
      <c r="H95" s="34"/>
      <c r="I95" s="105"/>
      <c r="J95" s="34"/>
      <c r="K95" s="34"/>
      <c r="L95" s="37"/>
    </row>
    <row r="96" spans="2:47" s="1" customFormat="1" ht="22.9" customHeight="1">
      <c r="B96" s="33"/>
      <c r="C96" s="145" t="s">
        <v>90</v>
      </c>
      <c r="D96" s="34"/>
      <c r="E96" s="34"/>
      <c r="F96" s="34"/>
      <c r="G96" s="34"/>
      <c r="H96" s="34"/>
      <c r="I96" s="105"/>
      <c r="J96" s="78">
        <f>J131</f>
        <v>0</v>
      </c>
      <c r="K96" s="34"/>
      <c r="L96" s="37"/>
      <c r="AU96" s="16" t="s">
        <v>91</v>
      </c>
    </row>
    <row r="97" spans="2:12" s="8" customFormat="1" ht="24.95" customHeight="1">
      <c r="B97" s="146"/>
      <c r="C97" s="147"/>
      <c r="D97" s="148" t="s">
        <v>92</v>
      </c>
      <c r="E97" s="149"/>
      <c r="F97" s="149"/>
      <c r="G97" s="149"/>
      <c r="H97" s="149"/>
      <c r="I97" s="150"/>
      <c r="J97" s="151">
        <f>J132</f>
        <v>0</v>
      </c>
      <c r="K97" s="147"/>
      <c r="L97" s="152"/>
    </row>
    <row r="98" spans="2:12" s="9" customFormat="1" ht="19.899999999999999" customHeight="1">
      <c r="B98" s="153"/>
      <c r="C98" s="154"/>
      <c r="D98" s="155" t="s">
        <v>93</v>
      </c>
      <c r="E98" s="156"/>
      <c r="F98" s="156"/>
      <c r="G98" s="156"/>
      <c r="H98" s="156"/>
      <c r="I98" s="157"/>
      <c r="J98" s="158">
        <f>J133</f>
        <v>0</v>
      </c>
      <c r="K98" s="154"/>
      <c r="L98" s="159"/>
    </row>
    <row r="99" spans="2:12" s="9" customFormat="1" ht="19.899999999999999" customHeight="1">
      <c r="B99" s="153"/>
      <c r="C99" s="154"/>
      <c r="D99" s="155" t="s">
        <v>94</v>
      </c>
      <c r="E99" s="156"/>
      <c r="F99" s="156"/>
      <c r="G99" s="156"/>
      <c r="H99" s="156"/>
      <c r="I99" s="157"/>
      <c r="J99" s="158">
        <f>J139</f>
        <v>0</v>
      </c>
      <c r="K99" s="154"/>
      <c r="L99" s="159"/>
    </row>
    <row r="100" spans="2:12" s="9" customFormat="1" ht="19.899999999999999" customHeight="1">
      <c r="B100" s="153"/>
      <c r="C100" s="154"/>
      <c r="D100" s="155" t="s">
        <v>95</v>
      </c>
      <c r="E100" s="156"/>
      <c r="F100" s="156"/>
      <c r="G100" s="156"/>
      <c r="H100" s="156"/>
      <c r="I100" s="157"/>
      <c r="J100" s="158">
        <f>J145</f>
        <v>0</v>
      </c>
      <c r="K100" s="154"/>
      <c r="L100" s="159"/>
    </row>
    <row r="101" spans="2:12" s="9" customFormat="1" ht="19.899999999999999" customHeight="1">
      <c r="B101" s="153"/>
      <c r="C101" s="154"/>
      <c r="D101" s="155" t="s">
        <v>96</v>
      </c>
      <c r="E101" s="156"/>
      <c r="F101" s="156"/>
      <c r="G101" s="156"/>
      <c r="H101" s="156"/>
      <c r="I101" s="157"/>
      <c r="J101" s="158">
        <f>J162</f>
        <v>0</v>
      </c>
      <c r="K101" s="154"/>
      <c r="L101" s="159"/>
    </row>
    <row r="102" spans="2:12" s="9" customFormat="1" ht="19.899999999999999" customHeight="1">
      <c r="B102" s="153"/>
      <c r="C102" s="154"/>
      <c r="D102" s="155" t="s">
        <v>97</v>
      </c>
      <c r="E102" s="156"/>
      <c r="F102" s="156"/>
      <c r="G102" s="156"/>
      <c r="H102" s="156"/>
      <c r="I102" s="157"/>
      <c r="J102" s="158">
        <f>J191</f>
        <v>0</v>
      </c>
      <c r="K102" s="154"/>
      <c r="L102" s="159"/>
    </row>
    <row r="103" spans="2:12" s="9" customFormat="1" ht="19.899999999999999" customHeight="1">
      <c r="B103" s="153"/>
      <c r="C103" s="154"/>
      <c r="D103" s="155" t="s">
        <v>98</v>
      </c>
      <c r="E103" s="156"/>
      <c r="F103" s="156"/>
      <c r="G103" s="156"/>
      <c r="H103" s="156"/>
      <c r="I103" s="157"/>
      <c r="J103" s="158">
        <f>J225</f>
        <v>0</v>
      </c>
      <c r="K103" s="154"/>
      <c r="L103" s="159"/>
    </row>
    <row r="104" spans="2:12" s="8" customFormat="1" ht="24.95" customHeight="1">
      <c r="B104" s="146"/>
      <c r="C104" s="147"/>
      <c r="D104" s="148" t="s">
        <v>99</v>
      </c>
      <c r="E104" s="149"/>
      <c r="F104" s="149"/>
      <c r="G104" s="149"/>
      <c r="H104" s="149"/>
      <c r="I104" s="150"/>
      <c r="J104" s="151">
        <f>J227</f>
        <v>0</v>
      </c>
      <c r="K104" s="147"/>
      <c r="L104" s="152"/>
    </row>
    <row r="105" spans="2:12" s="9" customFormat="1" ht="19.899999999999999" customHeight="1">
      <c r="B105" s="153"/>
      <c r="C105" s="154"/>
      <c r="D105" s="155" t="s">
        <v>100</v>
      </c>
      <c r="E105" s="156"/>
      <c r="F105" s="156"/>
      <c r="G105" s="156"/>
      <c r="H105" s="156"/>
      <c r="I105" s="157"/>
      <c r="J105" s="158">
        <f>J228</f>
        <v>0</v>
      </c>
      <c r="K105" s="154"/>
      <c r="L105" s="159"/>
    </row>
    <row r="106" spans="2:12" s="9" customFormat="1" ht="19.899999999999999" customHeight="1">
      <c r="B106" s="153"/>
      <c r="C106" s="154"/>
      <c r="D106" s="155" t="s">
        <v>101</v>
      </c>
      <c r="E106" s="156"/>
      <c r="F106" s="156"/>
      <c r="G106" s="156"/>
      <c r="H106" s="156"/>
      <c r="I106" s="157"/>
      <c r="J106" s="158">
        <f>J238</f>
        <v>0</v>
      </c>
      <c r="K106" s="154"/>
      <c r="L106" s="159"/>
    </row>
    <row r="107" spans="2:12" s="9" customFormat="1" ht="19.899999999999999" customHeight="1">
      <c r="B107" s="153"/>
      <c r="C107" s="154"/>
      <c r="D107" s="155" t="s">
        <v>102</v>
      </c>
      <c r="E107" s="156"/>
      <c r="F107" s="156"/>
      <c r="G107" s="156"/>
      <c r="H107" s="156"/>
      <c r="I107" s="157"/>
      <c r="J107" s="158">
        <f>J296</f>
        <v>0</v>
      </c>
      <c r="K107" s="154"/>
      <c r="L107" s="159"/>
    </row>
    <row r="108" spans="2:12" s="9" customFormat="1" ht="19.899999999999999" customHeight="1">
      <c r="B108" s="153"/>
      <c r="C108" s="154"/>
      <c r="D108" s="155" t="s">
        <v>103</v>
      </c>
      <c r="E108" s="156"/>
      <c r="F108" s="156"/>
      <c r="G108" s="156"/>
      <c r="H108" s="156"/>
      <c r="I108" s="157"/>
      <c r="J108" s="158">
        <f>J310</f>
        <v>0</v>
      </c>
      <c r="K108" s="154"/>
      <c r="L108" s="159"/>
    </row>
    <row r="109" spans="2:12" s="9" customFormat="1" ht="19.899999999999999" customHeight="1">
      <c r="B109" s="153"/>
      <c r="C109" s="154"/>
      <c r="D109" s="155" t="s">
        <v>104</v>
      </c>
      <c r="E109" s="156"/>
      <c r="F109" s="156"/>
      <c r="G109" s="156"/>
      <c r="H109" s="156"/>
      <c r="I109" s="157"/>
      <c r="J109" s="158">
        <f>J327</f>
        <v>0</v>
      </c>
      <c r="K109" s="154"/>
      <c r="L109" s="159"/>
    </row>
    <row r="110" spans="2:12" s="9" customFormat="1" ht="19.899999999999999" customHeight="1">
      <c r="B110" s="153"/>
      <c r="C110" s="154"/>
      <c r="D110" s="155" t="s">
        <v>105</v>
      </c>
      <c r="E110" s="156"/>
      <c r="F110" s="156"/>
      <c r="G110" s="156"/>
      <c r="H110" s="156"/>
      <c r="I110" s="157"/>
      <c r="J110" s="158">
        <f>J329</f>
        <v>0</v>
      </c>
      <c r="K110" s="154"/>
      <c r="L110" s="159"/>
    </row>
    <row r="111" spans="2:12" s="9" customFormat="1" ht="19.899999999999999" customHeight="1">
      <c r="B111" s="153"/>
      <c r="C111" s="154"/>
      <c r="D111" s="155" t="s">
        <v>106</v>
      </c>
      <c r="E111" s="156"/>
      <c r="F111" s="156"/>
      <c r="G111" s="156"/>
      <c r="H111" s="156"/>
      <c r="I111" s="157"/>
      <c r="J111" s="158">
        <f>J337</f>
        <v>0</v>
      </c>
      <c r="K111" s="154"/>
      <c r="L111" s="159"/>
    </row>
    <row r="112" spans="2:12" s="1" customFormat="1" ht="21.75" customHeight="1">
      <c r="B112" s="33"/>
      <c r="C112" s="34"/>
      <c r="D112" s="34"/>
      <c r="E112" s="34"/>
      <c r="F112" s="34"/>
      <c r="G112" s="34"/>
      <c r="H112" s="34"/>
      <c r="I112" s="105"/>
      <c r="J112" s="34"/>
      <c r="K112" s="34"/>
      <c r="L112" s="37"/>
    </row>
    <row r="113" spans="2:12" s="1" customFormat="1" ht="6.95" customHeight="1">
      <c r="B113" s="48"/>
      <c r="C113" s="49"/>
      <c r="D113" s="49"/>
      <c r="E113" s="49"/>
      <c r="F113" s="49"/>
      <c r="G113" s="49"/>
      <c r="H113" s="49"/>
      <c r="I113" s="137"/>
      <c r="J113" s="49"/>
      <c r="K113" s="49"/>
      <c r="L113" s="37"/>
    </row>
    <row r="117" spans="2:12" s="1" customFormat="1" ht="6.95" customHeight="1">
      <c r="B117" s="50"/>
      <c r="C117" s="51"/>
      <c r="D117" s="51"/>
      <c r="E117" s="51"/>
      <c r="F117" s="51"/>
      <c r="G117" s="51"/>
      <c r="H117" s="51"/>
      <c r="I117" s="140"/>
      <c r="J117" s="51"/>
      <c r="K117" s="51"/>
      <c r="L117" s="37"/>
    </row>
    <row r="118" spans="2:12" s="1" customFormat="1" ht="24.95" customHeight="1">
      <c r="B118" s="33"/>
      <c r="C118" s="22" t="s">
        <v>107</v>
      </c>
      <c r="D118" s="34"/>
      <c r="E118" s="34"/>
      <c r="F118" s="34"/>
      <c r="G118" s="34"/>
      <c r="H118" s="34"/>
      <c r="I118" s="105"/>
      <c r="J118" s="34"/>
      <c r="K118" s="34"/>
      <c r="L118" s="37"/>
    </row>
    <row r="119" spans="2:12" s="1" customFormat="1" ht="6.95" customHeight="1">
      <c r="B119" s="33"/>
      <c r="C119" s="34"/>
      <c r="D119" s="34"/>
      <c r="E119" s="34"/>
      <c r="F119" s="34"/>
      <c r="G119" s="34"/>
      <c r="H119" s="34"/>
      <c r="I119" s="105"/>
      <c r="J119" s="34"/>
      <c r="K119" s="34"/>
      <c r="L119" s="37"/>
    </row>
    <row r="120" spans="2:12" s="1" customFormat="1" ht="12" customHeight="1">
      <c r="B120" s="33"/>
      <c r="C120" s="28" t="s">
        <v>14</v>
      </c>
      <c r="D120" s="34"/>
      <c r="E120" s="34"/>
      <c r="F120" s="34"/>
      <c r="G120" s="34"/>
      <c r="H120" s="34"/>
      <c r="I120" s="105"/>
      <c r="J120" s="34"/>
      <c r="K120" s="34"/>
      <c r="L120" s="37"/>
    </row>
    <row r="121" spans="2:12" s="1" customFormat="1" ht="16.5" customHeight="1">
      <c r="B121" s="33"/>
      <c r="C121" s="34"/>
      <c r="D121" s="34"/>
      <c r="E121" s="295" t="str">
        <f>E7</f>
        <v>Sanácia prístrešku nad vstupom do objektu AB EKRAN</v>
      </c>
      <c r="F121" s="296"/>
      <c r="G121" s="296"/>
      <c r="H121" s="296"/>
      <c r="I121" s="105"/>
      <c r="J121" s="34"/>
      <c r="K121" s="34"/>
      <c r="L121" s="37"/>
    </row>
    <row r="122" spans="2:12" s="1" customFormat="1" ht="12" customHeight="1">
      <c r="B122" s="33"/>
      <c r="C122" s="28" t="s">
        <v>86</v>
      </c>
      <c r="D122" s="34"/>
      <c r="E122" s="34"/>
      <c r="F122" s="34"/>
      <c r="G122" s="34"/>
      <c r="H122" s="34"/>
      <c r="I122" s="105"/>
      <c r="J122" s="34"/>
      <c r="K122" s="34"/>
      <c r="L122" s="37"/>
    </row>
    <row r="123" spans="2:12" s="1" customFormat="1" ht="16.5" customHeight="1">
      <c r="B123" s="33"/>
      <c r="C123" s="34"/>
      <c r="D123" s="34"/>
      <c r="E123" s="261" t="str">
        <f>E9</f>
        <v>Prístrešok nad vstupom</v>
      </c>
      <c r="F123" s="297"/>
      <c r="G123" s="297"/>
      <c r="H123" s="297"/>
      <c r="I123" s="105"/>
      <c r="J123" s="34"/>
      <c r="K123" s="34"/>
      <c r="L123" s="37"/>
    </row>
    <row r="124" spans="2:12" s="1" customFormat="1" ht="6.95" customHeight="1">
      <c r="B124" s="33"/>
      <c r="C124" s="34"/>
      <c r="D124" s="34"/>
      <c r="E124" s="34"/>
      <c r="F124" s="34"/>
      <c r="G124" s="34"/>
      <c r="H124" s="34"/>
      <c r="I124" s="105"/>
      <c r="J124" s="34"/>
      <c r="K124" s="34"/>
      <c r="L124" s="37"/>
    </row>
    <row r="125" spans="2:12" s="1" customFormat="1" ht="12" customHeight="1">
      <c r="B125" s="33"/>
      <c r="C125" s="28" t="s">
        <v>18</v>
      </c>
      <c r="D125" s="34"/>
      <c r="E125" s="34"/>
      <c r="F125" s="26" t="str">
        <f>F12</f>
        <v>Festivalové námestie 2, 040 01 Koišice</v>
      </c>
      <c r="G125" s="34"/>
      <c r="H125" s="34"/>
      <c r="I125" s="107" t="s">
        <v>20</v>
      </c>
      <c r="J125" s="60" t="str">
        <f>IF(J12="","",J12)</f>
        <v>16. 5. 2021</v>
      </c>
      <c r="K125" s="34"/>
      <c r="L125" s="37"/>
    </row>
    <row r="126" spans="2:12" s="1" customFormat="1" ht="6.95" customHeight="1">
      <c r="B126" s="33"/>
      <c r="C126" s="34"/>
      <c r="D126" s="34"/>
      <c r="E126" s="34"/>
      <c r="F126" s="34"/>
      <c r="G126" s="34"/>
      <c r="H126" s="34"/>
      <c r="I126" s="105"/>
      <c r="J126" s="34"/>
      <c r="K126" s="34"/>
      <c r="L126" s="37"/>
    </row>
    <row r="127" spans="2:12" s="1" customFormat="1" ht="27.95" customHeight="1">
      <c r="B127" s="33"/>
      <c r="C127" s="28" t="s">
        <v>22</v>
      </c>
      <c r="D127" s="34"/>
      <c r="E127" s="34"/>
      <c r="F127" s="26" t="str">
        <f>E15</f>
        <v>Mestská časť Košice - Sever</v>
      </c>
      <c r="G127" s="34"/>
      <c r="H127" s="34"/>
      <c r="I127" s="107" t="s">
        <v>28</v>
      </c>
      <c r="J127" s="31" t="str">
        <f>E21</f>
        <v>Ing. Ján Marenčík - M - Technical</v>
      </c>
      <c r="K127" s="34"/>
      <c r="L127" s="37"/>
    </row>
    <row r="128" spans="2:12" s="1" customFormat="1" ht="15.2" customHeight="1">
      <c r="B128" s="33"/>
      <c r="C128" s="28" t="s">
        <v>26</v>
      </c>
      <c r="D128" s="34"/>
      <c r="E128" s="34"/>
      <c r="F128" s="26" t="str">
        <f>IF(E18="","",E18)</f>
        <v>Vyplň údaj</v>
      </c>
      <c r="G128" s="34"/>
      <c r="H128" s="34"/>
      <c r="I128" s="107" t="s">
        <v>32</v>
      </c>
      <c r="J128" s="31" t="str">
        <f>E24</f>
        <v xml:space="preserve"> </v>
      </c>
      <c r="K128" s="34"/>
      <c r="L128" s="37"/>
    </row>
    <row r="129" spans="2:65" s="1" customFormat="1" ht="10.35" customHeight="1">
      <c r="B129" s="33"/>
      <c r="C129" s="34"/>
      <c r="D129" s="34"/>
      <c r="E129" s="34"/>
      <c r="F129" s="34"/>
      <c r="G129" s="34"/>
      <c r="H129" s="34"/>
      <c r="I129" s="105"/>
      <c r="J129" s="34"/>
      <c r="K129" s="34"/>
      <c r="L129" s="37"/>
    </row>
    <row r="130" spans="2:65" s="10" customFormat="1" ht="29.25" customHeight="1">
      <c r="B130" s="160"/>
      <c r="C130" s="161" t="s">
        <v>108</v>
      </c>
      <c r="D130" s="162" t="s">
        <v>60</v>
      </c>
      <c r="E130" s="162" t="s">
        <v>56</v>
      </c>
      <c r="F130" s="162" t="s">
        <v>57</v>
      </c>
      <c r="G130" s="162" t="s">
        <v>109</v>
      </c>
      <c r="H130" s="162" t="s">
        <v>110</v>
      </c>
      <c r="I130" s="163" t="s">
        <v>111</v>
      </c>
      <c r="J130" s="164" t="s">
        <v>89</v>
      </c>
      <c r="K130" s="165" t="s">
        <v>112</v>
      </c>
      <c r="L130" s="166"/>
      <c r="M130" s="69" t="s">
        <v>1</v>
      </c>
      <c r="N130" s="70" t="s">
        <v>39</v>
      </c>
      <c r="O130" s="70" t="s">
        <v>113</v>
      </c>
      <c r="P130" s="70" t="s">
        <v>114</v>
      </c>
      <c r="Q130" s="70" t="s">
        <v>115</v>
      </c>
      <c r="R130" s="70" t="s">
        <v>116</v>
      </c>
      <c r="S130" s="70" t="s">
        <v>117</v>
      </c>
      <c r="T130" s="71" t="s">
        <v>118</v>
      </c>
    </row>
    <row r="131" spans="2:65" s="1" customFormat="1" ht="22.9" customHeight="1">
      <c r="B131" s="33"/>
      <c r="C131" s="76" t="s">
        <v>90</v>
      </c>
      <c r="D131" s="34"/>
      <c r="E131" s="34"/>
      <c r="F131" s="34"/>
      <c r="G131" s="34"/>
      <c r="H131" s="34"/>
      <c r="I131" s="105"/>
      <c r="J131" s="167">
        <f>BK131</f>
        <v>0</v>
      </c>
      <c r="K131" s="34"/>
      <c r="L131" s="37"/>
      <c r="M131" s="72"/>
      <c r="N131" s="73"/>
      <c r="O131" s="73"/>
      <c r="P131" s="168">
        <f>P132+P227</f>
        <v>0</v>
      </c>
      <c r="Q131" s="73"/>
      <c r="R131" s="168">
        <f>R132+R227</f>
        <v>11.736336780000002</v>
      </c>
      <c r="S131" s="73"/>
      <c r="T131" s="169">
        <f>T132+T227</f>
        <v>59.851572000000004</v>
      </c>
      <c r="AT131" s="16" t="s">
        <v>74</v>
      </c>
      <c r="AU131" s="16" t="s">
        <v>91</v>
      </c>
      <c r="BK131" s="170">
        <f>BK132+BK227</f>
        <v>0</v>
      </c>
    </row>
    <row r="132" spans="2:65" s="11" customFormat="1" ht="25.9" customHeight="1">
      <c r="B132" s="171"/>
      <c r="C132" s="172"/>
      <c r="D132" s="173" t="s">
        <v>74</v>
      </c>
      <c r="E132" s="174" t="s">
        <v>119</v>
      </c>
      <c r="F132" s="174" t="s">
        <v>120</v>
      </c>
      <c r="G132" s="172"/>
      <c r="H132" s="172"/>
      <c r="I132" s="175"/>
      <c r="J132" s="176">
        <f>BK132</f>
        <v>0</v>
      </c>
      <c r="K132" s="172"/>
      <c r="L132" s="177"/>
      <c r="M132" s="178"/>
      <c r="N132" s="179"/>
      <c r="O132" s="179"/>
      <c r="P132" s="180">
        <f>P133+P139+P145+P162+P191+P225</f>
        <v>0</v>
      </c>
      <c r="Q132" s="179"/>
      <c r="R132" s="180">
        <f>R133+R139+R145+R162+R191+R225</f>
        <v>8.5083944500000008</v>
      </c>
      <c r="S132" s="179"/>
      <c r="T132" s="181">
        <f>T133+T139+T145+T162+T191+T225</f>
        <v>58.651430000000005</v>
      </c>
      <c r="AR132" s="182" t="s">
        <v>83</v>
      </c>
      <c r="AT132" s="183" t="s">
        <v>74</v>
      </c>
      <c r="AU132" s="183" t="s">
        <v>75</v>
      </c>
      <c r="AY132" s="182" t="s">
        <v>121</v>
      </c>
      <c r="BK132" s="184">
        <f>BK133+BK139+BK145+BK162+BK191+BK225</f>
        <v>0</v>
      </c>
    </row>
    <row r="133" spans="2:65" s="11" customFormat="1" ht="22.9" customHeight="1">
      <c r="B133" s="171"/>
      <c r="C133" s="172"/>
      <c r="D133" s="173" t="s">
        <v>74</v>
      </c>
      <c r="E133" s="185" t="s">
        <v>122</v>
      </c>
      <c r="F133" s="185" t="s">
        <v>123</v>
      </c>
      <c r="G133" s="172"/>
      <c r="H133" s="172"/>
      <c r="I133" s="175"/>
      <c r="J133" s="186">
        <f>BK133</f>
        <v>0</v>
      </c>
      <c r="K133" s="172"/>
      <c r="L133" s="177"/>
      <c r="M133" s="178"/>
      <c r="N133" s="179"/>
      <c r="O133" s="179"/>
      <c r="P133" s="180">
        <f>SUM(P134:P138)</f>
        <v>0</v>
      </c>
      <c r="Q133" s="179"/>
      <c r="R133" s="180">
        <f>SUM(R134:R138)</f>
        <v>0.98605569999999998</v>
      </c>
      <c r="S133" s="179"/>
      <c r="T133" s="181">
        <f>SUM(T134:T138)</f>
        <v>0</v>
      </c>
      <c r="AR133" s="182" t="s">
        <v>83</v>
      </c>
      <c r="AT133" s="183" t="s">
        <v>74</v>
      </c>
      <c r="AU133" s="183" t="s">
        <v>83</v>
      </c>
      <c r="AY133" s="182" t="s">
        <v>121</v>
      </c>
      <c r="BK133" s="184">
        <f>SUM(BK134:BK138)</f>
        <v>0</v>
      </c>
    </row>
    <row r="134" spans="2:65" s="1" customFormat="1" ht="24" customHeight="1">
      <c r="B134" s="33"/>
      <c r="C134" s="187" t="s">
        <v>83</v>
      </c>
      <c r="D134" s="187" t="s">
        <v>124</v>
      </c>
      <c r="E134" s="188" t="s">
        <v>125</v>
      </c>
      <c r="F134" s="189" t="s">
        <v>126</v>
      </c>
      <c r="G134" s="190" t="s">
        <v>127</v>
      </c>
      <c r="H134" s="191">
        <v>0.43</v>
      </c>
      <c r="I134" s="192"/>
      <c r="J134" s="191">
        <f>ROUND(I134*H134,3)</f>
        <v>0</v>
      </c>
      <c r="K134" s="189" t="s">
        <v>128</v>
      </c>
      <c r="L134" s="37"/>
      <c r="M134" s="193" t="s">
        <v>1</v>
      </c>
      <c r="N134" s="194" t="s">
        <v>41</v>
      </c>
      <c r="O134" s="65"/>
      <c r="P134" s="195">
        <f>O134*H134</f>
        <v>0</v>
      </c>
      <c r="Q134" s="195">
        <v>2.16499</v>
      </c>
      <c r="R134" s="195">
        <f>Q134*H134</f>
        <v>0.93094569999999999</v>
      </c>
      <c r="S134" s="195">
        <v>0</v>
      </c>
      <c r="T134" s="196">
        <f>S134*H134</f>
        <v>0</v>
      </c>
      <c r="AR134" s="197" t="s">
        <v>129</v>
      </c>
      <c r="AT134" s="197" t="s">
        <v>124</v>
      </c>
      <c r="AU134" s="197" t="s">
        <v>122</v>
      </c>
      <c r="AY134" s="16" t="s">
        <v>121</v>
      </c>
      <c r="BE134" s="198">
        <f>IF(N134="základná",J134,0)</f>
        <v>0</v>
      </c>
      <c r="BF134" s="198">
        <f>IF(N134="znížená",J134,0)</f>
        <v>0</v>
      </c>
      <c r="BG134" s="198">
        <f>IF(N134="zákl. prenesená",J134,0)</f>
        <v>0</v>
      </c>
      <c r="BH134" s="198">
        <f>IF(N134="zníž. prenesená",J134,0)</f>
        <v>0</v>
      </c>
      <c r="BI134" s="198">
        <f>IF(N134="nulová",J134,0)</f>
        <v>0</v>
      </c>
      <c r="BJ134" s="16" t="s">
        <v>122</v>
      </c>
      <c r="BK134" s="199">
        <f>ROUND(I134*H134,3)</f>
        <v>0</v>
      </c>
      <c r="BL134" s="16" t="s">
        <v>129</v>
      </c>
      <c r="BM134" s="197" t="s">
        <v>130</v>
      </c>
    </row>
    <row r="135" spans="2:65" s="12" customFormat="1" ht="11.25">
      <c r="B135" s="200"/>
      <c r="C135" s="201"/>
      <c r="D135" s="202" t="s">
        <v>131</v>
      </c>
      <c r="E135" s="203" t="s">
        <v>1</v>
      </c>
      <c r="F135" s="204" t="s">
        <v>132</v>
      </c>
      <c r="G135" s="201"/>
      <c r="H135" s="203" t="s">
        <v>1</v>
      </c>
      <c r="I135" s="205"/>
      <c r="J135" s="201"/>
      <c r="K135" s="201"/>
      <c r="L135" s="206"/>
      <c r="M135" s="207"/>
      <c r="N135" s="208"/>
      <c r="O135" s="208"/>
      <c r="P135" s="208"/>
      <c r="Q135" s="208"/>
      <c r="R135" s="208"/>
      <c r="S135" s="208"/>
      <c r="T135" s="209"/>
      <c r="AT135" s="210" t="s">
        <v>131</v>
      </c>
      <c r="AU135" s="210" t="s">
        <v>122</v>
      </c>
      <c r="AV135" s="12" t="s">
        <v>83</v>
      </c>
      <c r="AW135" s="12" t="s">
        <v>30</v>
      </c>
      <c r="AX135" s="12" t="s">
        <v>75</v>
      </c>
      <c r="AY135" s="210" t="s">
        <v>121</v>
      </c>
    </row>
    <row r="136" spans="2:65" s="13" customFormat="1" ht="11.25">
      <c r="B136" s="211"/>
      <c r="C136" s="212"/>
      <c r="D136" s="202" t="s">
        <v>131</v>
      </c>
      <c r="E136" s="213" t="s">
        <v>1</v>
      </c>
      <c r="F136" s="214" t="s">
        <v>133</v>
      </c>
      <c r="G136" s="212"/>
      <c r="H136" s="215">
        <v>0.43</v>
      </c>
      <c r="I136" s="216"/>
      <c r="J136" s="212"/>
      <c r="K136" s="212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131</v>
      </c>
      <c r="AU136" s="221" t="s">
        <v>122</v>
      </c>
      <c r="AV136" s="13" t="s">
        <v>122</v>
      </c>
      <c r="AW136" s="13" t="s">
        <v>30</v>
      </c>
      <c r="AX136" s="13" t="s">
        <v>75</v>
      </c>
      <c r="AY136" s="221" t="s">
        <v>121</v>
      </c>
    </row>
    <row r="137" spans="2:65" s="14" customFormat="1" ht="11.25">
      <c r="B137" s="222"/>
      <c r="C137" s="223"/>
      <c r="D137" s="202" t="s">
        <v>131</v>
      </c>
      <c r="E137" s="224" t="s">
        <v>1</v>
      </c>
      <c r="F137" s="225" t="s">
        <v>134</v>
      </c>
      <c r="G137" s="223"/>
      <c r="H137" s="226">
        <v>0.43</v>
      </c>
      <c r="I137" s="227"/>
      <c r="J137" s="223"/>
      <c r="K137" s="223"/>
      <c r="L137" s="228"/>
      <c r="M137" s="229"/>
      <c r="N137" s="230"/>
      <c r="O137" s="230"/>
      <c r="P137" s="230"/>
      <c r="Q137" s="230"/>
      <c r="R137" s="230"/>
      <c r="S137" s="230"/>
      <c r="T137" s="231"/>
      <c r="AT137" s="232" t="s">
        <v>131</v>
      </c>
      <c r="AU137" s="232" t="s">
        <v>122</v>
      </c>
      <c r="AV137" s="14" t="s">
        <v>129</v>
      </c>
      <c r="AW137" s="14" t="s">
        <v>30</v>
      </c>
      <c r="AX137" s="14" t="s">
        <v>83</v>
      </c>
      <c r="AY137" s="232" t="s">
        <v>121</v>
      </c>
    </row>
    <row r="138" spans="2:65" s="1" customFormat="1" ht="24" customHeight="1">
      <c r="B138" s="33"/>
      <c r="C138" s="187" t="s">
        <v>122</v>
      </c>
      <c r="D138" s="187" t="s">
        <v>124</v>
      </c>
      <c r="E138" s="188" t="s">
        <v>135</v>
      </c>
      <c r="F138" s="189" t="s">
        <v>136</v>
      </c>
      <c r="G138" s="190" t="s">
        <v>137</v>
      </c>
      <c r="H138" s="191">
        <v>5.5E-2</v>
      </c>
      <c r="I138" s="192"/>
      <c r="J138" s="191">
        <f>ROUND(I138*H138,3)</f>
        <v>0</v>
      </c>
      <c r="K138" s="189" t="s">
        <v>128</v>
      </c>
      <c r="L138" s="37"/>
      <c r="M138" s="193" t="s">
        <v>1</v>
      </c>
      <c r="N138" s="194" t="s">
        <v>41</v>
      </c>
      <c r="O138" s="65"/>
      <c r="P138" s="195">
        <f>O138*H138</f>
        <v>0</v>
      </c>
      <c r="Q138" s="195">
        <v>1.002</v>
      </c>
      <c r="R138" s="195">
        <f>Q138*H138</f>
        <v>5.5109999999999999E-2</v>
      </c>
      <c r="S138" s="195">
        <v>0</v>
      </c>
      <c r="T138" s="196">
        <f>S138*H138</f>
        <v>0</v>
      </c>
      <c r="AR138" s="197" t="s">
        <v>129</v>
      </c>
      <c r="AT138" s="197" t="s">
        <v>124</v>
      </c>
      <c r="AU138" s="197" t="s">
        <v>122</v>
      </c>
      <c r="AY138" s="16" t="s">
        <v>121</v>
      </c>
      <c r="BE138" s="198">
        <f>IF(N138="základná",J138,0)</f>
        <v>0</v>
      </c>
      <c r="BF138" s="198">
        <f>IF(N138="znížená",J138,0)</f>
        <v>0</v>
      </c>
      <c r="BG138" s="198">
        <f>IF(N138="zákl. prenesená",J138,0)</f>
        <v>0</v>
      </c>
      <c r="BH138" s="198">
        <f>IF(N138="zníž. prenesená",J138,0)</f>
        <v>0</v>
      </c>
      <c r="BI138" s="198">
        <f>IF(N138="nulová",J138,0)</f>
        <v>0</v>
      </c>
      <c r="BJ138" s="16" t="s">
        <v>122</v>
      </c>
      <c r="BK138" s="199">
        <f>ROUND(I138*H138,3)</f>
        <v>0</v>
      </c>
      <c r="BL138" s="16" t="s">
        <v>129</v>
      </c>
      <c r="BM138" s="197" t="s">
        <v>138</v>
      </c>
    </row>
    <row r="139" spans="2:65" s="11" customFormat="1" ht="22.9" customHeight="1">
      <c r="B139" s="171"/>
      <c r="C139" s="172"/>
      <c r="D139" s="173" t="s">
        <v>74</v>
      </c>
      <c r="E139" s="185" t="s">
        <v>139</v>
      </c>
      <c r="F139" s="185" t="s">
        <v>140</v>
      </c>
      <c r="G139" s="172"/>
      <c r="H139" s="172"/>
      <c r="I139" s="175"/>
      <c r="J139" s="186">
        <f>BK139</f>
        <v>0</v>
      </c>
      <c r="K139" s="172"/>
      <c r="L139" s="177"/>
      <c r="M139" s="178"/>
      <c r="N139" s="179"/>
      <c r="O139" s="179"/>
      <c r="P139" s="180">
        <f>SUM(P140:P144)</f>
        <v>0</v>
      </c>
      <c r="Q139" s="179"/>
      <c r="R139" s="180">
        <f>SUM(R140:R144)</f>
        <v>0.11019519999999999</v>
      </c>
      <c r="S139" s="179"/>
      <c r="T139" s="181">
        <f>SUM(T140:T144)</f>
        <v>0</v>
      </c>
      <c r="AR139" s="182" t="s">
        <v>83</v>
      </c>
      <c r="AT139" s="183" t="s">
        <v>74</v>
      </c>
      <c r="AU139" s="183" t="s">
        <v>83</v>
      </c>
      <c r="AY139" s="182" t="s">
        <v>121</v>
      </c>
      <c r="BK139" s="184">
        <f>SUM(BK140:BK144)</f>
        <v>0</v>
      </c>
    </row>
    <row r="140" spans="2:65" s="1" customFormat="1" ht="24" customHeight="1">
      <c r="B140" s="33"/>
      <c r="C140" s="187" t="s">
        <v>139</v>
      </c>
      <c r="D140" s="187" t="s">
        <v>124</v>
      </c>
      <c r="E140" s="188" t="s">
        <v>141</v>
      </c>
      <c r="F140" s="189" t="s">
        <v>142</v>
      </c>
      <c r="G140" s="190" t="s">
        <v>143</v>
      </c>
      <c r="H140" s="191">
        <v>4</v>
      </c>
      <c r="I140" s="192"/>
      <c r="J140" s="191">
        <f>ROUND(I140*H140,3)</f>
        <v>0</v>
      </c>
      <c r="K140" s="189" t="s">
        <v>128</v>
      </c>
      <c r="L140" s="37"/>
      <c r="M140" s="193" t="s">
        <v>1</v>
      </c>
      <c r="N140" s="194" t="s">
        <v>41</v>
      </c>
      <c r="O140" s="65"/>
      <c r="P140" s="195">
        <f>O140*H140</f>
        <v>0</v>
      </c>
      <c r="Q140" s="195">
        <v>1.4919999999999999E-2</v>
      </c>
      <c r="R140" s="195">
        <f>Q140*H140</f>
        <v>5.9679999999999997E-2</v>
      </c>
      <c r="S140" s="195">
        <v>0</v>
      </c>
      <c r="T140" s="196">
        <f>S140*H140</f>
        <v>0</v>
      </c>
      <c r="AR140" s="197" t="s">
        <v>129</v>
      </c>
      <c r="AT140" s="197" t="s">
        <v>124</v>
      </c>
      <c r="AU140" s="197" t="s">
        <v>122</v>
      </c>
      <c r="AY140" s="16" t="s">
        <v>121</v>
      </c>
      <c r="BE140" s="198">
        <f>IF(N140="základná",J140,0)</f>
        <v>0</v>
      </c>
      <c r="BF140" s="198">
        <f>IF(N140="znížená",J140,0)</f>
        <v>0</v>
      </c>
      <c r="BG140" s="198">
        <f>IF(N140="zákl. prenesená",J140,0)</f>
        <v>0</v>
      </c>
      <c r="BH140" s="198">
        <f>IF(N140="zníž. prenesená",J140,0)</f>
        <v>0</v>
      </c>
      <c r="BI140" s="198">
        <f>IF(N140="nulová",J140,0)</f>
        <v>0</v>
      </c>
      <c r="BJ140" s="16" t="s">
        <v>122</v>
      </c>
      <c r="BK140" s="199">
        <f>ROUND(I140*H140,3)</f>
        <v>0</v>
      </c>
      <c r="BL140" s="16" t="s">
        <v>129</v>
      </c>
      <c r="BM140" s="197" t="s">
        <v>144</v>
      </c>
    </row>
    <row r="141" spans="2:65" s="12" customFormat="1" ht="11.25">
      <c r="B141" s="200"/>
      <c r="C141" s="201"/>
      <c r="D141" s="202" t="s">
        <v>131</v>
      </c>
      <c r="E141" s="203" t="s">
        <v>1</v>
      </c>
      <c r="F141" s="204" t="s">
        <v>145</v>
      </c>
      <c r="G141" s="201"/>
      <c r="H141" s="203" t="s">
        <v>1</v>
      </c>
      <c r="I141" s="205"/>
      <c r="J141" s="201"/>
      <c r="K141" s="201"/>
      <c r="L141" s="206"/>
      <c r="M141" s="207"/>
      <c r="N141" s="208"/>
      <c r="O141" s="208"/>
      <c r="P141" s="208"/>
      <c r="Q141" s="208"/>
      <c r="R141" s="208"/>
      <c r="S141" s="208"/>
      <c r="T141" s="209"/>
      <c r="AT141" s="210" t="s">
        <v>131</v>
      </c>
      <c r="AU141" s="210" t="s">
        <v>122</v>
      </c>
      <c r="AV141" s="12" t="s">
        <v>83</v>
      </c>
      <c r="AW141" s="12" t="s">
        <v>30</v>
      </c>
      <c r="AX141" s="12" t="s">
        <v>75</v>
      </c>
      <c r="AY141" s="210" t="s">
        <v>121</v>
      </c>
    </row>
    <row r="142" spans="2:65" s="13" customFormat="1" ht="11.25">
      <c r="B142" s="211"/>
      <c r="C142" s="212"/>
      <c r="D142" s="202" t="s">
        <v>131</v>
      </c>
      <c r="E142" s="213" t="s">
        <v>1</v>
      </c>
      <c r="F142" s="214" t="s">
        <v>129</v>
      </c>
      <c r="G142" s="212"/>
      <c r="H142" s="215">
        <v>4</v>
      </c>
      <c r="I142" s="216"/>
      <c r="J142" s="212"/>
      <c r="K142" s="212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131</v>
      </c>
      <c r="AU142" s="221" t="s">
        <v>122</v>
      </c>
      <c r="AV142" s="13" t="s">
        <v>122</v>
      </c>
      <c r="AW142" s="13" t="s">
        <v>30</v>
      </c>
      <c r="AX142" s="13" t="s">
        <v>75</v>
      </c>
      <c r="AY142" s="221" t="s">
        <v>121</v>
      </c>
    </row>
    <row r="143" spans="2:65" s="14" customFormat="1" ht="11.25">
      <c r="B143" s="222"/>
      <c r="C143" s="223"/>
      <c r="D143" s="202" t="s">
        <v>131</v>
      </c>
      <c r="E143" s="224" t="s">
        <v>1</v>
      </c>
      <c r="F143" s="225" t="s">
        <v>134</v>
      </c>
      <c r="G143" s="223"/>
      <c r="H143" s="226">
        <v>4</v>
      </c>
      <c r="I143" s="227"/>
      <c r="J143" s="223"/>
      <c r="K143" s="223"/>
      <c r="L143" s="228"/>
      <c r="M143" s="229"/>
      <c r="N143" s="230"/>
      <c r="O143" s="230"/>
      <c r="P143" s="230"/>
      <c r="Q143" s="230"/>
      <c r="R143" s="230"/>
      <c r="S143" s="230"/>
      <c r="T143" s="231"/>
      <c r="AT143" s="232" t="s">
        <v>131</v>
      </c>
      <c r="AU143" s="232" t="s">
        <v>122</v>
      </c>
      <c r="AV143" s="14" t="s">
        <v>129</v>
      </c>
      <c r="AW143" s="14" t="s">
        <v>30</v>
      </c>
      <c r="AX143" s="14" t="s">
        <v>83</v>
      </c>
      <c r="AY143" s="232" t="s">
        <v>121</v>
      </c>
    </row>
    <row r="144" spans="2:65" s="1" customFormat="1" ht="24" customHeight="1">
      <c r="B144" s="33"/>
      <c r="C144" s="187" t="s">
        <v>129</v>
      </c>
      <c r="D144" s="187" t="s">
        <v>124</v>
      </c>
      <c r="E144" s="188" t="s">
        <v>146</v>
      </c>
      <c r="F144" s="189" t="s">
        <v>147</v>
      </c>
      <c r="G144" s="190" t="s">
        <v>148</v>
      </c>
      <c r="H144" s="191">
        <v>0.32</v>
      </c>
      <c r="I144" s="192"/>
      <c r="J144" s="191">
        <f>ROUND(I144*H144,3)</f>
        <v>0</v>
      </c>
      <c r="K144" s="189" t="s">
        <v>128</v>
      </c>
      <c r="L144" s="37"/>
      <c r="M144" s="193" t="s">
        <v>1</v>
      </c>
      <c r="N144" s="194" t="s">
        <v>41</v>
      </c>
      <c r="O144" s="65"/>
      <c r="P144" s="195">
        <f>O144*H144</f>
        <v>0</v>
      </c>
      <c r="Q144" s="195">
        <v>0.15786</v>
      </c>
      <c r="R144" s="195">
        <f>Q144*H144</f>
        <v>5.0515200000000003E-2</v>
      </c>
      <c r="S144" s="195">
        <v>0</v>
      </c>
      <c r="T144" s="196">
        <f>S144*H144</f>
        <v>0</v>
      </c>
      <c r="AR144" s="197" t="s">
        <v>129</v>
      </c>
      <c r="AT144" s="197" t="s">
        <v>124</v>
      </c>
      <c r="AU144" s="197" t="s">
        <v>122</v>
      </c>
      <c r="AY144" s="16" t="s">
        <v>121</v>
      </c>
      <c r="BE144" s="198">
        <f>IF(N144="základná",J144,0)</f>
        <v>0</v>
      </c>
      <c r="BF144" s="198">
        <f>IF(N144="znížená",J144,0)</f>
        <v>0</v>
      </c>
      <c r="BG144" s="198">
        <f>IF(N144="zákl. prenesená",J144,0)</f>
        <v>0</v>
      </c>
      <c r="BH144" s="198">
        <f>IF(N144="zníž. prenesená",J144,0)</f>
        <v>0</v>
      </c>
      <c r="BI144" s="198">
        <f>IF(N144="nulová",J144,0)</f>
        <v>0</v>
      </c>
      <c r="BJ144" s="16" t="s">
        <v>122</v>
      </c>
      <c r="BK144" s="199">
        <f>ROUND(I144*H144,3)</f>
        <v>0</v>
      </c>
      <c r="BL144" s="16" t="s">
        <v>129</v>
      </c>
      <c r="BM144" s="197" t="s">
        <v>149</v>
      </c>
    </row>
    <row r="145" spans="2:65" s="11" customFormat="1" ht="22.9" customHeight="1">
      <c r="B145" s="171"/>
      <c r="C145" s="172"/>
      <c r="D145" s="173" t="s">
        <v>74</v>
      </c>
      <c r="E145" s="185" t="s">
        <v>129</v>
      </c>
      <c r="F145" s="185" t="s">
        <v>150</v>
      </c>
      <c r="G145" s="172"/>
      <c r="H145" s="172"/>
      <c r="I145" s="175"/>
      <c r="J145" s="186">
        <f>BK145</f>
        <v>0</v>
      </c>
      <c r="K145" s="172"/>
      <c r="L145" s="177"/>
      <c r="M145" s="178"/>
      <c r="N145" s="179"/>
      <c r="O145" s="179"/>
      <c r="P145" s="180">
        <f>SUM(P146:P161)</f>
        <v>0</v>
      </c>
      <c r="Q145" s="179"/>
      <c r="R145" s="180">
        <f>SUM(R146:R161)</f>
        <v>6.35501805</v>
      </c>
      <c r="S145" s="179"/>
      <c r="T145" s="181">
        <f>SUM(T146:T161)</f>
        <v>0</v>
      </c>
      <c r="AR145" s="182" t="s">
        <v>83</v>
      </c>
      <c r="AT145" s="183" t="s">
        <v>74</v>
      </c>
      <c r="AU145" s="183" t="s">
        <v>83</v>
      </c>
      <c r="AY145" s="182" t="s">
        <v>121</v>
      </c>
      <c r="BK145" s="184">
        <f>SUM(BK146:BK161)</f>
        <v>0</v>
      </c>
    </row>
    <row r="146" spans="2:65" s="1" customFormat="1" ht="24" customHeight="1">
      <c r="B146" s="33"/>
      <c r="C146" s="187" t="s">
        <v>151</v>
      </c>
      <c r="D146" s="187" t="s">
        <v>124</v>
      </c>
      <c r="E146" s="188" t="s">
        <v>152</v>
      </c>
      <c r="F146" s="189" t="s">
        <v>153</v>
      </c>
      <c r="G146" s="190" t="s">
        <v>127</v>
      </c>
      <c r="H146" s="191">
        <v>2.0830000000000002</v>
      </c>
      <c r="I146" s="192"/>
      <c r="J146" s="191">
        <f>ROUND(I146*H146,3)</f>
        <v>0</v>
      </c>
      <c r="K146" s="189" t="s">
        <v>128</v>
      </c>
      <c r="L146" s="37"/>
      <c r="M146" s="193" t="s">
        <v>1</v>
      </c>
      <c r="N146" s="194" t="s">
        <v>41</v>
      </c>
      <c r="O146" s="65"/>
      <c r="P146" s="195">
        <f>O146*H146</f>
        <v>0</v>
      </c>
      <c r="Q146" s="195">
        <v>2.4018999999999999</v>
      </c>
      <c r="R146" s="195">
        <f>Q146*H146</f>
        <v>5.0031577</v>
      </c>
      <c r="S146" s="195">
        <v>0</v>
      </c>
      <c r="T146" s="196">
        <f>S146*H146</f>
        <v>0</v>
      </c>
      <c r="AR146" s="197" t="s">
        <v>129</v>
      </c>
      <c r="AT146" s="197" t="s">
        <v>124</v>
      </c>
      <c r="AU146" s="197" t="s">
        <v>122</v>
      </c>
      <c r="AY146" s="16" t="s">
        <v>121</v>
      </c>
      <c r="BE146" s="198">
        <f>IF(N146="základná",J146,0)</f>
        <v>0</v>
      </c>
      <c r="BF146" s="198">
        <f>IF(N146="znížená",J146,0)</f>
        <v>0</v>
      </c>
      <c r="BG146" s="198">
        <f>IF(N146="zákl. prenesená",J146,0)</f>
        <v>0</v>
      </c>
      <c r="BH146" s="198">
        <f>IF(N146="zníž. prenesená",J146,0)</f>
        <v>0</v>
      </c>
      <c r="BI146" s="198">
        <f>IF(N146="nulová",J146,0)</f>
        <v>0</v>
      </c>
      <c r="BJ146" s="16" t="s">
        <v>122</v>
      </c>
      <c r="BK146" s="199">
        <f>ROUND(I146*H146,3)</f>
        <v>0</v>
      </c>
      <c r="BL146" s="16" t="s">
        <v>129</v>
      </c>
      <c r="BM146" s="197" t="s">
        <v>154</v>
      </c>
    </row>
    <row r="147" spans="2:65" s="1" customFormat="1" ht="24" customHeight="1">
      <c r="B147" s="33"/>
      <c r="C147" s="187" t="s">
        <v>155</v>
      </c>
      <c r="D147" s="187" t="s">
        <v>124</v>
      </c>
      <c r="E147" s="188" t="s">
        <v>156</v>
      </c>
      <c r="F147" s="189" t="s">
        <v>157</v>
      </c>
      <c r="G147" s="190" t="s">
        <v>148</v>
      </c>
      <c r="H147" s="191">
        <v>61.85</v>
      </c>
      <c r="I147" s="192"/>
      <c r="J147" s="191">
        <f>ROUND(I147*H147,3)</f>
        <v>0</v>
      </c>
      <c r="K147" s="189" t="s">
        <v>1</v>
      </c>
      <c r="L147" s="37"/>
      <c r="M147" s="193" t="s">
        <v>1</v>
      </c>
      <c r="N147" s="194" t="s">
        <v>41</v>
      </c>
      <c r="O147" s="65"/>
      <c r="P147" s="195">
        <f>O147*H147</f>
        <v>0</v>
      </c>
      <c r="Q147" s="195">
        <v>1.291E-2</v>
      </c>
      <c r="R147" s="195">
        <f>Q147*H147</f>
        <v>0.79848350000000001</v>
      </c>
      <c r="S147" s="195">
        <v>0</v>
      </c>
      <c r="T147" s="196">
        <f>S147*H147</f>
        <v>0</v>
      </c>
      <c r="AR147" s="197" t="s">
        <v>129</v>
      </c>
      <c r="AT147" s="197" t="s">
        <v>124</v>
      </c>
      <c r="AU147" s="197" t="s">
        <v>122</v>
      </c>
      <c r="AY147" s="16" t="s">
        <v>121</v>
      </c>
      <c r="BE147" s="198">
        <f>IF(N147="základná",J147,0)</f>
        <v>0</v>
      </c>
      <c r="BF147" s="198">
        <f>IF(N147="znížená",J147,0)</f>
        <v>0</v>
      </c>
      <c r="BG147" s="198">
        <f>IF(N147="zákl. prenesená",J147,0)</f>
        <v>0</v>
      </c>
      <c r="BH147" s="198">
        <f>IF(N147="zníž. prenesená",J147,0)</f>
        <v>0</v>
      </c>
      <c r="BI147" s="198">
        <f>IF(N147="nulová",J147,0)</f>
        <v>0</v>
      </c>
      <c r="BJ147" s="16" t="s">
        <v>122</v>
      </c>
      <c r="BK147" s="199">
        <f>ROUND(I147*H147,3)</f>
        <v>0</v>
      </c>
      <c r="BL147" s="16" t="s">
        <v>129</v>
      </c>
      <c r="BM147" s="197" t="s">
        <v>158</v>
      </c>
    </row>
    <row r="148" spans="2:65" s="12" customFormat="1" ht="11.25">
      <c r="B148" s="200"/>
      <c r="C148" s="201"/>
      <c r="D148" s="202" t="s">
        <v>131</v>
      </c>
      <c r="E148" s="203" t="s">
        <v>1</v>
      </c>
      <c r="F148" s="204" t="s">
        <v>159</v>
      </c>
      <c r="G148" s="201"/>
      <c r="H148" s="203" t="s">
        <v>1</v>
      </c>
      <c r="I148" s="205"/>
      <c r="J148" s="201"/>
      <c r="K148" s="201"/>
      <c r="L148" s="206"/>
      <c r="M148" s="207"/>
      <c r="N148" s="208"/>
      <c r="O148" s="208"/>
      <c r="P148" s="208"/>
      <c r="Q148" s="208"/>
      <c r="R148" s="208"/>
      <c r="S148" s="208"/>
      <c r="T148" s="209"/>
      <c r="AT148" s="210" t="s">
        <v>131</v>
      </c>
      <c r="AU148" s="210" t="s">
        <v>122</v>
      </c>
      <c r="AV148" s="12" t="s">
        <v>83</v>
      </c>
      <c r="AW148" s="12" t="s">
        <v>30</v>
      </c>
      <c r="AX148" s="12" t="s">
        <v>75</v>
      </c>
      <c r="AY148" s="210" t="s">
        <v>121</v>
      </c>
    </row>
    <row r="149" spans="2:65" s="13" customFormat="1" ht="11.25">
      <c r="B149" s="211"/>
      <c r="C149" s="212"/>
      <c r="D149" s="202" t="s">
        <v>131</v>
      </c>
      <c r="E149" s="213" t="s">
        <v>1</v>
      </c>
      <c r="F149" s="214" t="s">
        <v>160</v>
      </c>
      <c r="G149" s="212"/>
      <c r="H149" s="215">
        <v>61.85</v>
      </c>
      <c r="I149" s="216"/>
      <c r="J149" s="212"/>
      <c r="K149" s="212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131</v>
      </c>
      <c r="AU149" s="221" t="s">
        <v>122</v>
      </c>
      <c r="AV149" s="13" t="s">
        <v>122</v>
      </c>
      <c r="AW149" s="13" t="s">
        <v>30</v>
      </c>
      <c r="AX149" s="13" t="s">
        <v>75</v>
      </c>
      <c r="AY149" s="221" t="s">
        <v>121</v>
      </c>
    </row>
    <row r="150" spans="2:65" s="14" customFormat="1" ht="11.25">
      <c r="B150" s="222"/>
      <c r="C150" s="223"/>
      <c r="D150" s="202" t="s">
        <v>131</v>
      </c>
      <c r="E150" s="224" t="s">
        <v>1</v>
      </c>
      <c r="F150" s="225" t="s">
        <v>134</v>
      </c>
      <c r="G150" s="223"/>
      <c r="H150" s="226">
        <v>61.85</v>
      </c>
      <c r="I150" s="227"/>
      <c r="J150" s="223"/>
      <c r="K150" s="223"/>
      <c r="L150" s="228"/>
      <c r="M150" s="229"/>
      <c r="N150" s="230"/>
      <c r="O150" s="230"/>
      <c r="P150" s="230"/>
      <c r="Q150" s="230"/>
      <c r="R150" s="230"/>
      <c r="S150" s="230"/>
      <c r="T150" s="231"/>
      <c r="AT150" s="232" t="s">
        <v>131</v>
      </c>
      <c r="AU150" s="232" t="s">
        <v>122</v>
      </c>
      <c r="AV150" s="14" t="s">
        <v>129</v>
      </c>
      <c r="AW150" s="14" t="s">
        <v>30</v>
      </c>
      <c r="AX150" s="14" t="s">
        <v>83</v>
      </c>
      <c r="AY150" s="232" t="s">
        <v>121</v>
      </c>
    </row>
    <row r="151" spans="2:65" s="1" customFormat="1" ht="24" customHeight="1">
      <c r="B151" s="33"/>
      <c r="C151" s="187" t="s">
        <v>161</v>
      </c>
      <c r="D151" s="187" t="s">
        <v>124</v>
      </c>
      <c r="E151" s="188" t="s">
        <v>162</v>
      </c>
      <c r="F151" s="189" t="s">
        <v>163</v>
      </c>
      <c r="G151" s="190" t="s">
        <v>137</v>
      </c>
      <c r="H151" s="191">
        <v>0.155</v>
      </c>
      <c r="I151" s="192"/>
      <c r="J151" s="191">
        <f>ROUND(I151*H151,3)</f>
        <v>0</v>
      </c>
      <c r="K151" s="189" t="s">
        <v>128</v>
      </c>
      <c r="L151" s="37"/>
      <c r="M151" s="193" t="s">
        <v>1</v>
      </c>
      <c r="N151" s="194" t="s">
        <v>41</v>
      </c>
      <c r="O151" s="65"/>
      <c r="P151" s="195">
        <f>O151*H151</f>
        <v>0</v>
      </c>
      <c r="Q151" s="195">
        <v>1.0162899999999999</v>
      </c>
      <c r="R151" s="195">
        <f>Q151*H151</f>
        <v>0.15752495</v>
      </c>
      <c r="S151" s="195">
        <v>0</v>
      </c>
      <c r="T151" s="196">
        <f>S151*H151</f>
        <v>0</v>
      </c>
      <c r="AR151" s="197" t="s">
        <v>129</v>
      </c>
      <c r="AT151" s="197" t="s">
        <v>124</v>
      </c>
      <c r="AU151" s="197" t="s">
        <v>122</v>
      </c>
      <c r="AY151" s="16" t="s">
        <v>121</v>
      </c>
      <c r="BE151" s="198">
        <f>IF(N151="základná",J151,0)</f>
        <v>0</v>
      </c>
      <c r="BF151" s="198">
        <f>IF(N151="znížená",J151,0)</f>
        <v>0</v>
      </c>
      <c r="BG151" s="198">
        <f>IF(N151="zákl. prenesená",J151,0)</f>
        <v>0</v>
      </c>
      <c r="BH151" s="198">
        <f>IF(N151="zníž. prenesená",J151,0)</f>
        <v>0</v>
      </c>
      <c r="BI151" s="198">
        <f>IF(N151="nulová",J151,0)</f>
        <v>0</v>
      </c>
      <c r="BJ151" s="16" t="s">
        <v>122</v>
      </c>
      <c r="BK151" s="199">
        <f>ROUND(I151*H151,3)</f>
        <v>0</v>
      </c>
      <c r="BL151" s="16" t="s">
        <v>129</v>
      </c>
      <c r="BM151" s="197" t="s">
        <v>164</v>
      </c>
    </row>
    <row r="152" spans="2:65" s="1" customFormat="1" ht="16.5" customHeight="1">
      <c r="B152" s="33"/>
      <c r="C152" s="187" t="s">
        <v>165</v>
      </c>
      <c r="D152" s="187" t="s">
        <v>124</v>
      </c>
      <c r="E152" s="188" t="s">
        <v>166</v>
      </c>
      <c r="F152" s="189" t="s">
        <v>167</v>
      </c>
      <c r="G152" s="190" t="s">
        <v>143</v>
      </c>
      <c r="H152" s="191">
        <v>56</v>
      </c>
      <c r="I152" s="192"/>
      <c r="J152" s="191">
        <f>ROUND(I152*H152,3)</f>
        <v>0</v>
      </c>
      <c r="K152" s="189" t="s">
        <v>1</v>
      </c>
      <c r="L152" s="37"/>
      <c r="M152" s="193" t="s">
        <v>1</v>
      </c>
      <c r="N152" s="194" t="s">
        <v>41</v>
      </c>
      <c r="O152" s="65"/>
      <c r="P152" s="195">
        <f>O152*H152</f>
        <v>0</v>
      </c>
      <c r="Q152" s="195">
        <v>0</v>
      </c>
      <c r="R152" s="195">
        <f>Q152*H152</f>
        <v>0</v>
      </c>
      <c r="S152" s="195">
        <v>0</v>
      </c>
      <c r="T152" s="196">
        <f>S152*H152</f>
        <v>0</v>
      </c>
      <c r="AR152" s="197" t="s">
        <v>129</v>
      </c>
      <c r="AT152" s="197" t="s">
        <v>124</v>
      </c>
      <c r="AU152" s="197" t="s">
        <v>122</v>
      </c>
      <c r="AY152" s="16" t="s">
        <v>121</v>
      </c>
      <c r="BE152" s="198">
        <f>IF(N152="základná",J152,0)</f>
        <v>0</v>
      </c>
      <c r="BF152" s="198">
        <f>IF(N152="znížená",J152,0)</f>
        <v>0</v>
      </c>
      <c r="BG152" s="198">
        <f>IF(N152="zákl. prenesená",J152,0)</f>
        <v>0</v>
      </c>
      <c r="BH152" s="198">
        <f>IF(N152="zníž. prenesená",J152,0)</f>
        <v>0</v>
      </c>
      <c r="BI152" s="198">
        <f>IF(N152="nulová",J152,0)</f>
        <v>0</v>
      </c>
      <c r="BJ152" s="16" t="s">
        <v>122</v>
      </c>
      <c r="BK152" s="199">
        <f>ROUND(I152*H152,3)</f>
        <v>0</v>
      </c>
      <c r="BL152" s="16" t="s">
        <v>129</v>
      </c>
      <c r="BM152" s="197" t="s">
        <v>168</v>
      </c>
    </row>
    <row r="153" spans="2:65" s="1" customFormat="1" ht="16.5" customHeight="1">
      <c r="B153" s="33"/>
      <c r="C153" s="187" t="s">
        <v>169</v>
      </c>
      <c r="D153" s="187" t="s">
        <v>124</v>
      </c>
      <c r="E153" s="188" t="s">
        <v>170</v>
      </c>
      <c r="F153" s="189" t="s">
        <v>171</v>
      </c>
      <c r="G153" s="190" t="s">
        <v>127</v>
      </c>
      <c r="H153" s="191">
        <v>0.161</v>
      </c>
      <c r="I153" s="192"/>
      <c r="J153" s="191">
        <f>ROUND(I153*H153,3)</f>
        <v>0</v>
      </c>
      <c r="K153" s="189" t="s">
        <v>128</v>
      </c>
      <c r="L153" s="37"/>
      <c r="M153" s="193" t="s">
        <v>1</v>
      </c>
      <c r="N153" s="194" t="s">
        <v>41</v>
      </c>
      <c r="O153" s="65"/>
      <c r="P153" s="195">
        <f>O153*H153</f>
        <v>0</v>
      </c>
      <c r="Q153" s="195">
        <v>2.4018600000000001</v>
      </c>
      <c r="R153" s="195">
        <f>Q153*H153</f>
        <v>0.38669946000000005</v>
      </c>
      <c r="S153" s="195">
        <v>0</v>
      </c>
      <c r="T153" s="196">
        <f>S153*H153</f>
        <v>0</v>
      </c>
      <c r="AR153" s="197" t="s">
        <v>129</v>
      </c>
      <c r="AT153" s="197" t="s">
        <v>124</v>
      </c>
      <c r="AU153" s="197" t="s">
        <v>122</v>
      </c>
      <c r="AY153" s="16" t="s">
        <v>121</v>
      </c>
      <c r="BE153" s="198">
        <f>IF(N153="základná",J153,0)</f>
        <v>0</v>
      </c>
      <c r="BF153" s="198">
        <f>IF(N153="znížená",J153,0)</f>
        <v>0</v>
      </c>
      <c r="BG153" s="198">
        <f>IF(N153="zákl. prenesená",J153,0)</f>
        <v>0</v>
      </c>
      <c r="BH153" s="198">
        <f>IF(N153="zníž. prenesená",J153,0)</f>
        <v>0</v>
      </c>
      <c r="BI153" s="198">
        <f>IF(N153="nulová",J153,0)</f>
        <v>0</v>
      </c>
      <c r="BJ153" s="16" t="s">
        <v>122</v>
      </c>
      <c r="BK153" s="199">
        <f>ROUND(I153*H153,3)</f>
        <v>0</v>
      </c>
      <c r="BL153" s="16" t="s">
        <v>129</v>
      </c>
      <c r="BM153" s="197" t="s">
        <v>172</v>
      </c>
    </row>
    <row r="154" spans="2:65" s="12" customFormat="1" ht="11.25">
      <c r="B154" s="200"/>
      <c r="C154" s="201"/>
      <c r="D154" s="202" t="s">
        <v>131</v>
      </c>
      <c r="E154" s="203" t="s">
        <v>1</v>
      </c>
      <c r="F154" s="204" t="s">
        <v>132</v>
      </c>
      <c r="G154" s="201"/>
      <c r="H154" s="203" t="s">
        <v>1</v>
      </c>
      <c r="I154" s="205"/>
      <c r="J154" s="201"/>
      <c r="K154" s="201"/>
      <c r="L154" s="206"/>
      <c r="M154" s="207"/>
      <c r="N154" s="208"/>
      <c r="O154" s="208"/>
      <c r="P154" s="208"/>
      <c r="Q154" s="208"/>
      <c r="R154" s="208"/>
      <c r="S154" s="208"/>
      <c r="T154" s="209"/>
      <c r="AT154" s="210" t="s">
        <v>131</v>
      </c>
      <c r="AU154" s="210" t="s">
        <v>122</v>
      </c>
      <c r="AV154" s="12" t="s">
        <v>83</v>
      </c>
      <c r="AW154" s="12" t="s">
        <v>30</v>
      </c>
      <c r="AX154" s="12" t="s">
        <v>75</v>
      </c>
      <c r="AY154" s="210" t="s">
        <v>121</v>
      </c>
    </row>
    <row r="155" spans="2:65" s="13" customFormat="1" ht="11.25">
      <c r="B155" s="211"/>
      <c r="C155" s="212"/>
      <c r="D155" s="202" t="s">
        <v>131</v>
      </c>
      <c r="E155" s="213" t="s">
        <v>1</v>
      </c>
      <c r="F155" s="214" t="s">
        <v>173</v>
      </c>
      <c r="G155" s="212"/>
      <c r="H155" s="215">
        <v>0.161</v>
      </c>
      <c r="I155" s="216"/>
      <c r="J155" s="212"/>
      <c r="K155" s="212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131</v>
      </c>
      <c r="AU155" s="221" t="s">
        <v>122</v>
      </c>
      <c r="AV155" s="13" t="s">
        <v>122</v>
      </c>
      <c r="AW155" s="13" t="s">
        <v>30</v>
      </c>
      <c r="AX155" s="13" t="s">
        <v>75</v>
      </c>
      <c r="AY155" s="221" t="s">
        <v>121</v>
      </c>
    </row>
    <row r="156" spans="2:65" s="14" customFormat="1" ht="11.25">
      <c r="B156" s="222"/>
      <c r="C156" s="223"/>
      <c r="D156" s="202" t="s">
        <v>131</v>
      </c>
      <c r="E156" s="224" t="s">
        <v>1</v>
      </c>
      <c r="F156" s="225" t="s">
        <v>134</v>
      </c>
      <c r="G156" s="223"/>
      <c r="H156" s="226">
        <v>0.161</v>
      </c>
      <c r="I156" s="227"/>
      <c r="J156" s="223"/>
      <c r="K156" s="223"/>
      <c r="L156" s="228"/>
      <c r="M156" s="229"/>
      <c r="N156" s="230"/>
      <c r="O156" s="230"/>
      <c r="P156" s="230"/>
      <c r="Q156" s="230"/>
      <c r="R156" s="230"/>
      <c r="S156" s="230"/>
      <c r="T156" s="231"/>
      <c r="AT156" s="232" t="s">
        <v>131</v>
      </c>
      <c r="AU156" s="232" t="s">
        <v>122</v>
      </c>
      <c r="AV156" s="14" t="s">
        <v>129</v>
      </c>
      <c r="AW156" s="14" t="s">
        <v>30</v>
      </c>
      <c r="AX156" s="14" t="s">
        <v>83</v>
      </c>
      <c r="AY156" s="232" t="s">
        <v>121</v>
      </c>
    </row>
    <row r="157" spans="2:65" s="1" customFormat="1" ht="24" customHeight="1">
      <c r="B157" s="33"/>
      <c r="C157" s="187" t="s">
        <v>174</v>
      </c>
      <c r="D157" s="187" t="s">
        <v>124</v>
      </c>
      <c r="E157" s="188" t="s">
        <v>175</v>
      </c>
      <c r="F157" s="189" t="s">
        <v>176</v>
      </c>
      <c r="G157" s="190" t="s">
        <v>148</v>
      </c>
      <c r="H157" s="191">
        <v>2.6840000000000002</v>
      </c>
      <c r="I157" s="192"/>
      <c r="J157" s="191">
        <f>ROUND(I157*H157,3)</f>
        <v>0</v>
      </c>
      <c r="K157" s="189" t="s">
        <v>128</v>
      </c>
      <c r="L157" s="37"/>
      <c r="M157" s="193" t="s">
        <v>1</v>
      </c>
      <c r="N157" s="194" t="s">
        <v>41</v>
      </c>
      <c r="O157" s="65"/>
      <c r="P157" s="195">
        <f>O157*H157</f>
        <v>0</v>
      </c>
      <c r="Q157" s="195">
        <v>3.4099999999999998E-3</v>
      </c>
      <c r="R157" s="195">
        <f>Q157*H157</f>
        <v>9.1524399999999995E-3</v>
      </c>
      <c r="S157" s="195">
        <v>0</v>
      </c>
      <c r="T157" s="196">
        <f>S157*H157</f>
        <v>0</v>
      </c>
      <c r="AR157" s="197" t="s">
        <v>129</v>
      </c>
      <c r="AT157" s="197" t="s">
        <v>124</v>
      </c>
      <c r="AU157" s="197" t="s">
        <v>122</v>
      </c>
      <c r="AY157" s="16" t="s">
        <v>121</v>
      </c>
      <c r="BE157" s="198">
        <f>IF(N157="základná",J157,0)</f>
        <v>0</v>
      </c>
      <c r="BF157" s="198">
        <f>IF(N157="znížená",J157,0)</f>
        <v>0</v>
      </c>
      <c r="BG157" s="198">
        <f>IF(N157="zákl. prenesená",J157,0)</f>
        <v>0</v>
      </c>
      <c r="BH157" s="198">
        <f>IF(N157="zníž. prenesená",J157,0)</f>
        <v>0</v>
      </c>
      <c r="BI157" s="198">
        <f>IF(N157="nulová",J157,0)</f>
        <v>0</v>
      </c>
      <c r="BJ157" s="16" t="s">
        <v>122</v>
      </c>
      <c r="BK157" s="199">
        <f>ROUND(I157*H157,3)</f>
        <v>0</v>
      </c>
      <c r="BL157" s="16" t="s">
        <v>129</v>
      </c>
      <c r="BM157" s="197" t="s">
        <v>177</v>
      </c>
    </row>
    <row r="158" spans="2:65" s="12" customFormat="1" ht="11.25">
      <c r="B158" s="200"/>
      <c r="C158" s="201"/>
      <c r="D158" s="202" t="s">
        <v>131</v>
      </c>
      <c r="E158" s="203" t="s">
        <v>1</v>
      </c>
      <c r="F158" s="204" t="s">
        <v>132</v>
      </c>
      <c r="G158" s="201"/>
      <c r="H158" s="203" t="s">
        <v>1</v>
      </c>
      <c r="I158" s="205"/>
      <c r="J158" s="201"/>
      <c r="K158" s="201"/>
      <c r="L158" s="206"/>
      <c r="M158" s="207"/>
      <c r="N158" s="208"/>
      <c r="O158" s="208"/>
      <c r="P158" s="208"/>
      <c r="Q158" s="208"/>
      <c r="R158" s="208"/>
      <c r="S158" s="208"/>
      <c r="T158" s="209"/>
      <c r="AT158" s="210" t="s">
        <v>131</v>
      </c>
      <c r="AU158" s="210" t="s">
        <v>122</v>
      </c>
      <c r="AV158" s="12" t="s">
        <v>83</v>
      </c>
      <c r="AW158" s="12" t="s">
        <v>30</v>
      </c>
      <c r="AX158" s="12" t="s">
        <v>75</v>
      </c>
      <c r="AY158" s="210" t="s">
        <v>121</v>
      </c>
    </row>
    <row r="159" spans="2:65" s="13" customFormat="1" ht="11.25">
      <c r="B159" s="211"/>
      <c r="C159" s="212"/>
      <c r="D159" s="202" t="s">
        <v>131</v>
      </c>
      <c r="E159" s="213" t="s">
        <v>1</v>
      </c>
      <c r="F159" s="214" t="s">
        <v>178</v>
      </c>
      <c r="G159" s="212"/>
      <c r="H159" s="215">
        <v>2.6840000000000002</v>
      </c>
      <c r="I159" s="216"/>
      <c r="J159" s="212"/>
      <c r="K159" s="212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131</v>
      </c>
      <c r="AU159" s="221" t="s">
        <v>122</v>
      </c>
      <c r="AV159" s="13" t="s">
        <v>122</v>
      </c>
      <c r="AW159" s="13" t="s">
        <v>30</v>
      </c>
      <c r="AX159" s="13" t="s">
        <v>75</v>
      </c>
      <c r="AY159" s="221" t="s">
        <v>121</v>
      </c>
    </row>
    <row r="160" spans="2:65" s="14" customFormat="1" ht="11.25">
      <c r="B160" s="222"/>
      <c r="C160" s="223"/>
      <c r="D160" s="202" t="s">
        <v>131</v>
      </c>
      <c r="E160" s="224" t="s">
        <v>1</v>
      </c>
      <c r="F160" s="225" t="s">
        <v>134</v>
      </c>
      <c r="G160" s="223"/>
      <c r="H160" s="226">
        <v>2.6840000000000002</v>
      </c>
      <c r="I160" s="227"/>
      <c r="J160" s="223"/>
      <c r="K160" s="223"/>
      <c r="L160" s="228"/>
      <c r="M160" s="229"/>
      <c r="N160" s="230"/>
      <c r="O160" s="230"/>
      <c r="P160" s="230"/>
      <c r="Q160" s="230"/>
      <c r="R160" s="230"/>
      <c r="S160" s="230"/>
      <c r="T160" s="231"/>
      <c r="AT160" s="232" t="s">
        <v>131</v>
      </c>
      <c r="AU160" s="232" t="s">
        <v>122</v>
      </c>
      <c r="AV160" s="14" t="s">
        <v>129</v>
      </c>
      <c r="AW160" s="14" t="s">
        <v>30</v>
      </c>
      <c r="AX160" s="14" t="s">
        <v>83</v>
      </c>
      <c r="AY160" s="232" t="s">
        <v>121</v>
      </c>
    </row>
    <row r="161" spans="2:65" s="1" customFormat="1" ht="24" customHeight="1">
      <c r="B161" s="33"/>
      <c r="C161" s="187" t="s">
        <v>179</v>
      </c>
      <c r="D161" s="187" t="s">
        <v>124</v>
      </c>
      <c r="E161" s="188" t="s">
        <v>180</v>
      </c>
      <c r="F161" s="189" t="s">
        <v>181</v>
      </c>
      <c r="G161" s="190" t="s">
        <v>148</v>
      </c>
      <c r="H161" s="191">
        <v>2.6840000000000002</v>
      </c>
      <c r="I161" s="192"/>
      <c r="J161" s="191">
        <f>ROUND(I161*H161,3)</f>
        <v>0</v>
      </c>
      <c r="K161" s="189" t="s">
        <v>128</v>
      </c>
      <c r="L161" s="37"/>
      <c r="M161" s="193" t="s">
        <v>1</v>
      </c>
      <c r="N161" s="194" t="s">
        <v>41</v>
      </c>
      <c r="O161" s="65"/>
      <c r="P161" s="195">
        <f>O161*H161</f>
        <v>0</v>
      </c>
      <c r="Q161" s="195">
        <v>0</v>
      </c>
      <c r="R161" s="195">
        <f>Q161*H161</f>
        <v>0</v>
      </c>
      <c r="S161" s="195">
        <v>0</v>
      </c>
      <c r="T161" s="196">
        <f>S161*H161</f>
        <v>0</v>
      </c>
      <c r="AR161" s="197" t="s">
        <v>129</v>
      </c>
      <c r="AT161" s="197" t="s">
        <v>124</v>
      </c>
      <c r="AU161" s="197" t="s">
        <v>122</v>
      </c>
      <c r="AY161" s="16" t="s">
        <v>121</v>
      </c>
      <c r="BE161" s="198">
        <f>IF(N161="základná",J161,0)</f>
        <v>0</v>
      </c>
      <c r="BF161" s="198">
        <f>IF(N161="znížená",J161,0)</f>
        <v>0</v>
      </c>
      <c r="BG161" s="198">
        <f>IF(N161="zákl. prenesená",J161,0)</f>
        <v>0</v>
      </c>
      <c r="BH161" s="198">
        <f>IF(N161="zníž. prenesená",J161,0)</f>
        <v>0</v>
      </c>
      <c r="BI161" s="198">
        <f>IF(N161="nulová",J161,0)</f>
        <v>0</v>
      </c>
      <c r="BJ161" s="16" t="s">
        <v>122</v>
      </c>
      <c r="BK161" s="199">
        <f>ROUND(I161*H161,3)</f>
        <v>0</v>
      </c>
      <c r="BL161" s="16" t="s">
        <v>129</v>
      </c>
      <c r="BM161" s="197" t="s">
        <v>182</v>
      </c>
    </row>
    <row r="162" spans="2:65" s="11" customFormat="1" ht="22.9" customHeight="1">
      <c r="B162" s="171"/>
      <c r="C162" s="172"/>
      <c r="D162" s="173" t="s">
        <v>74</v>
      </c>
      <c r="E162" s="185" t="s">
        <v>155</v>
      </c>
      <c r="F162" s="185" t="s">
        <v>183</v>
      </c>
      <c r="G162" s="172"/>
      <c r="H162" s="172"/>
      <c r="I162" s="175"/>
      <c r="J162" s="186">
        <f>BK162</f>
        <v>0</v>
      </c>
      <c r="K162" s="172"/>
      <c r="L162" s="177"/>
      <c r="M162" s="178"/>
      <c r="N162" s="179"/>
      <c r="O162" s="179"/>
      <c r="P162" s="180">
        <f>SUM(P163:P190)</f>
        <v>0</v>
      </c>
      <c r="Q162" s="179"/>
      <c r="R162" s="180">
        <f>SUM(R163:R190)</f>
        <v>0.51617250000000003</v>
      </c>
      <c r="S162" s="179"/>
      <c r="T162" s="181">
        <f>SUM(T163:T190)</f>
        <v>0</v>
      </c>
      <c r="AR162" s="182" t="s">
        <v>83</v>
      </c>
      <c r="AT162" s="183" t="s">
        <v>74</v>
      </c>
      <c r="AU162" s="183" t="s">
        <v>83</v>
      </c>
      <c r="AY162" s="182" t="s">
        <v>121</v>
      </c>
      <c r="BK162" s="184">
        <f>SUM(BK163:BK190)</f>
        <v>0</v>
      </c>
    </row>
    <row r="163" spans="2:65" s="1" customFormat="1" ht="24" customHeight="1">
      <c r="B163" s="33"/>
      <c r="C163" s="187" t="s">
        <v>184</v>
      </c>
      <c r="D163" s="187" t="s">
        <v>124</v>
      </c>
      <c r="E163" s="188" t="s">
        <v>185</v>
      </c>
      <c r="F163" s="189" t="s">
        <v>186</v>
      </c>
      <c r="G163" s="190" t="s">
        <v>148</v>
      </c>
      <c r="H163" s="191">
        <v>29.95</v>
      </c>
      <c r="I163" s="192"/>
      <c r="J163" s="191">
        <f>ROUND(I163*H163,3)</f>
        <v>0</v>
      </c>
      <c r="K163" s="189" t="s">
        <v>128</v>
      </c>
      <c r="L163" s="37"/>
      <c r="M163" s="193" t="s">
        <v>1</v>
      </c>
      <c r="N163" s="194" t="s">
        <v>41</v>
      </c>
      <c r="O163" s="65"/>
      <c r="P163" s="195">
        <f>O163*H163</f>
        <v>0</v>
      </c>
      <c r="Q163" s="195">
        <v>2.3000000000000001E-4</v>
      </c>
      <c r="R163" s="195">
        <f>Q163*H163</f>
        <v>6.8884999999999997E-3</v>
      </c>
      <c r="S163" s="195">
        <v>0</v>
      </c>
      <c r="T163" s="196">
        <f>S163*H163</f>
        <v>0</v>
      </c>
      <c r="AR163" s="197" t="s">
        <v>129</v>
      </c>
      <c r="AT163" s="197" t="s">
        <v>124</v>
      </c>
      <c r="AU163" s="197" t="s">
        <v>122</v>
      </c>
      <c r="AY163" s="16" t="s">
        <v>121</v>
      </c>
      <c r="BE163" s="198">
        <f>IF(N163="základná",J163,0)</f>
        <v>0</v>
      </c>
      <c r="BF163" s="198">
        <f>IF(N163="znížená",J163,0)</f>
        <v>0</v>
      </c>
      <c r="BG163" s="198">
        <f>IF(N163="zákl. prenesená",J163,0)</f>
        <v>0</v>
      </c>
      <c r="BH163" s="198">
        <f>IF(N163="zníž. prenesená",J163,0)</f>
        <v>0</v>
      </c>
      <c r="BI163" s="198">
        <f>IF(N163="nulová",J163,0)</f>
        <v>0</v>
      </c>
      <c r="BJ163" s="16" t="s">
        <v>122</v>
      </c>
      <c r="BK163" s="199">
        <f>ROUND(I163*H163,3)</f>
        <v>0</v>
      </c>
      <c r="BL163" s="16" t="s">
        <v>129</v>
      </c>
      <c r="BM163" s="197" t="s">
        <v>187</v>
      </c>
    </row>
    <row r="164" spans="2:65" s="12" customFormat="1" ht="11.25">
      <c r="B164" s="200"/>
      <c r="C164" s="201"/>
      <c r="D164" s="202" t="s">
        <v>131</v>
      </c>
      <c r="E164" s="203" t="s">
        <v>1</v>
      </c>
      <c r="F164" s="204" t="s">
        <v>188</v>
      </c>
      <c r="G164" s="201"/>
      <c r="H164" s="203" t="s">
        <v>1</v>
      </c>
      <c r="I164" s="205"/>
      <c r="J164" s="201"/>
      <c r="K164" s="201"/>
      <c r="L164" s="206"/>
      <c r="M164" s="207"/>
      <c r="N164" s="208"/>
      <c r="O164" s="208"/>
      <c r="P164" s="208"/>
      <c r="Q164" s="208"/>
      <c r="R164" s="208"/>
      <c r="S164" s="208"/>
      <c r="T164" s="209"/>
      <c r="AT164" s="210" t="s">
        <v>131</v>
      </c>
      <c r="AU164" s="210" t="s">
        <v>122</v>
      </c>
      <c r="AV164" s="12" t="s">
        <v>83</v>
      </c>
      <c r="AW164" s="12" t="s">
        <v>30</v>
      </c>
      <c r="AX164" s="12" t="s">
        <v>75</v>
      </c>
      <c r="AY164" s="210" t="s">
        <v>121</v>
      </c>
    </row>
    <row r="165" spans="2:65" s="13" customFormat="1" ht="11.25">
      <c r="B165" s="211"/>
      <c r="C165" s="212"/>
      <c r="D165" s="202" t="s">
        <v>131</v>
      </c>
      <c r="E165" s="213" t="s">
        <v>1</v>
      </c>
      <c r="F165" s="214" t="s">
        <v>189</v>
      </c>
      <c r="G165" s="212"/>
      <c r="H165" s="215">
        <v>29.95</v>
      </c>
      <c r="I165" s="216"/>
      <c r="J165" s="212"/>
      <c r="K165" s="212"/>
      <c r="L165" s="217"/>
      <c r="M165" s="218"/>
      <c r="N165" s="219"/>
      <c r="O165" s="219"/>
      <c r="P165" s="219"/>
      <c r="Q165" s="219"/>
      <c r="R165" s="219"/>
      <c r="S165" s="219"/>
      <c r="T165" s="220"/>
      <c r="AT165" s="221" t="s">
        <v>131</v>
      </c>
      <c r="AU165" s="221" t="s">
        <v>122</v>
      </c>
      <c r="AV165" s="13" t="s">
        <v>122</v>
      </c>
      <c r="AW165" s="13" t="s">
        <v>30</v>
      </c>
      <c r="AX165" s="13" t="s">
        <v>75</v>
      </c>
      <c r="AY165" s="221" t="s">
        <v>121</v>
      </c>
    </row>
    <row r="166" spans="2:65" s="14" customFormat="1" ht="11.25">
      <c r="B166" s="222"/>
      <c r="C166" s="223"/>
      <c r="D166" s="202" t="s">
        <v>131</v>
      </c>
      <c r="E166" s="224" t="s">
        <v>1</v>
      </c>
      <c r="F166" s="225" t="s">
        <v>134</v>
      </c>
      <c r="G166" s="223"/>
      <c r="H166" s="226">
        <v>29.95</v>
      </c>
      <c r="I166" s="227"/>
      <c r="J166" s="223"/>
      <c r="K166" s="223"/>
      <c r="L166" s="228"/>
      <c r="M166" s="229"/>
      <c r="N166" s="230"/>
      <c r="O166" s="230"/>
      <c r="P166" s="230"/>
      <c r="Q166" s="230"/>
      <c r="R166" s="230"/>
      <c r="S166" s="230"/>
      <c r="T166" s="231"/>
      <c r="AT166" s="232" t="s">
        <v>131</v>
      </c>
      <c r="AU166" s="232" t="s">
        <v>122</v>
      </c>
      <c r="AV166" s="14" t="s">
        <v>129</v>
      </c>
      <c r="AW166" s="14" t="s">
        <v>30</v>
      </c>
      <c r="AX166" s="14" t="s">
        <v>83</v>
      </c>
      <c r="AY166" s="232" t="s">
        <v>121</v>
      </c>
    </row>
    <row r="167" spans="2:65" s="1" customFormat="1" ht="24" customHeight="1">
      <c r="B167" s="33"/>
      <c r="C167" s="187" t="s">
        <v>190</v>
      </c>
      <c r="D167" s="187" t="s">
        <v>124</v>
      </c>
      <c r="E167" s="188" t="s">
        <v>191</v>
      </c>
      <c r="F167" s="189" t="s">
        <v>192</v>
      </c>
      <c r="G167" s="190" t="s">
        <v>148</v>
      </c>
      <c r="H167" s="191">
        <v>29.95</v>
      </c>
      <c r="I167" s="192"/>
      <c r="J167" s="191">
        <f>ROUND(I167*H167,3)</f>
        <v>0</v>
      </c>
      <c r="K167" s="189" t="s">
        <v>128</v>
      </c>
      <c r="L167" s="37"/>
      <c r="M167" s="193" t="s">
        <v>1</v>
      </c>
      <c r="N167" s="194" t="s">
        <v>41</v>
      </c>
      <c r="O167" s="65"/>
      <c r="P167" s="195">
        <f>O167*H167</f>
        <v>0</v>
      </c>
      <c r="Q167" s="195">
        <v>2.0000000000000001E-4</v>
      </c>
      <c r="R167" s="195">
        <f>Q167*H167</f>
        <v>5.9900000000000005E-3</v>
      </c>
      <c r="S167" s="195">
        <v>0</v>
      </c>
      <c r="T167" s="196">
        <f>S167*H167</f>
        <v>0</v>
      </c>
      <c r="AR167" s="197" t="s">
        <v>129</v>
      </c>
      <c r="AT167" s="197" t="s">
        <v>124</v>
      </c>
      <c r="AU167" s="197" t="s">
        <v>122</v>
      </c>
      <c r="AY167" s="16" t="s">
        <v>121</v>
      </c>
      <c r="BE167" s="198">
        <f>IF(N167="základná",J167,0)</f>
        <v>0</v>
      </c>
      <c r="BF167" s="198">
        <f>IF(N167="znížená",J167,0)</f>
        <v>0</v>
      </c>
      <c r="BG167" s="198">
        <f>IF(N167="zákl. prenesená",J167,0)</f>
        <v>0</v>
      </c>
      <c r="BH167" s="198">
        <f>IF(N167="zníž. prenesená",J167,0)</f>
        <v>0</v>
      </c>
      <c r="BI167" s="198">
        <f>IF(N167="nulová",J167,0)</f>
        <v>0</v>
      </c>
      <c r="BJ167" s="16" t="s">
        <v>122</v>
      </c>
      <c r="BK167" s="199">
        <f>ROUND(I167*H167,3)</f>
        <v>0</v>
      </c>
      <c r="BL167" s="16" t="s">
        <v>129</v>
      </c>
      <c r="BM167" s="197" t="s">
        <v>193</v>
      </c>
    </row>
    <row r="168" spans="2:65" s="12" customFormat="1" ht="11.25">
      <c r="B168" s="200"/>
      <c r="C168" s="201"/>
      <c r="D168" s="202" t="s">
        <v>131</v>
      </c>
      <c r="E168" s="203" t="s">
        <v>1</v>
      </c>
      <c r="F168" s="204" t="s">
        <v>188</v>
      </c>
      <c r="G168" s="201"/>
      <c r="H168" s="203" t="s">
        <v>1</v>
      </c>
      <c r="I168" s="205"/>
      <c r="J168" s="201"/>
      <c r="K168" s="201"/>
      <c r="L168" s="206"/>
      <c r="M168" s="207"/>
      <c r="N168" s="208"/>
      <c r="O168" s="208"/>
      <c r="P168" s="208"/>
      <c r="Q168" s="208"/>
      <c r="R168" s="208"/>
      <c r="S168" s="208"/>
      <c r="T168" s="209"/>
      <c r="AT168" s="210" t="s">
        <v>131</v>
      </c>
      <c r="AU168" s="210" t="s">
        <v>122</v>
      </c>
      <c r="AV168" s="12" t="s">
        <v>83</v>
      </c>
      <c r="AW168" s="12" t="s">
        <v>30</v>
      </c>
      <c r="AX168" s="12" t="s">
        <v>75</v>
      </c>
      <c r="AY168" s="210" t="s">
        <v>121</v>
      </c>
    </row>
    <row r="169" spans="2:65" s="13" customFormat="1" ht="11.25">
      <c r="B169" s="211"/>
      <c r="C169" s="212"/>
      <c r="D169" s="202" t="s">
        <v>131</v>
      </c>
      <c r="E169" s="213" t="s">
        <v>1</v>
      </c>
      <c r="F169" s="214" t="s">
        <v>189</v>
      </c>
      <c r="G169" s="212"/>
      <c r="H169" s="215">
        <v>29.95</v>
      </c>
      <c r="I169" s="216"/>
      <c r="J169" s="212"/>
      <c r="K169" s="212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131</v>
      </c>
      <c r="AU169" s="221" t="s">
        <v>122</v>
      </c>
      <c r="AV169" s="13" t="s">
        <v>122</v>
      </c>
      <c r="AW169" s="13" t="s">
        <v>30</v>
      </c>
      <c r="AX169" s="13" t="s">
        <v>75</v>
      </c>
      <c r="AY169" s="221" t="s">
        <v>121</v>
      </c>
    </row>
    <row r="170" spans="2:65" s="14" customFormat="1" ht="11.25">
      <c r="B170" s="222"/>
      <c r="C170" s="223"/>
      <c r="D170" s="202" t="s">
        <v>131</v>
      </c>
      <c r="E170" s="224" t="s">
        <v>1</v>
      </c>
      <c r="F170" s="225" t="s">
        <v>134</v>
      </c>
      <c r="G170" s="223"/>
      <c r="H170" s="226">
        <v>29.95</v>
      </c>
      <c r="I170" s="227"/>
      <c r="J170" s="223"/>
      <c r="K170" s="223"/>
      <c r="L170" s="228"/>
      <c r="M170" s="229"/>
      <c r="N170" s="230"/>
      <c r="O170" s="230"/>
      <c r="P170" s="230"/>
      <c r="Q170" s="230"/>
      <c r="R170" s="230"/>
      <c r="S170" s="230"/>
      <c r="T170" s="231"/>
      <c r="AT170" s="232" t="s">
        <v>131</v>
      </c>
      <c r="AU170" s="232" t="s">
        <v>122</v>
      </c>
      <c r="AV170" s="14" t="s">
        <v>129</v>
      </c>
      <c r="AW170" s="14" t="s">
        <v>30</v>
      </c>
      <c r="AX170" s="14" t="s">
        <v>83</v>
      </c>
      <c r="AY170" s="232" t="s">
        <v>121</v>
      </c>
    </row>
    <row r="171" spans="2:65" s="1" customFormat="1" ht="24" customHeight="1">
      <c r="B171" s="33"/>
      <c r="C171" s="187" t="s">
        <v>194</v>
      </c>
      <c r="D171" s="187" t="s">
        <v>124</v>
      </c>
      <c r="E171" s="188" t="s">
        <v>195</v>
      </c>
      <c r="F171" s="189" t="s">
        <v>196</v>
      </c>
      <c r="G171" s="190" t="s">
        <v>148</v>
      </c>
      <c r="H171" s="191">
        <v>61.85</v>
      </c>
      <c r="I171" s="192"/>
      <c r="J171" s="191">
        <f>ROUND(I171*H171,3)</f>
        <v>0</v>
      </c>
      <c r="K171" s="189" t="s">
        <v>128</v>
      </c>
      <c r="L171" s="37"/>
      <c r="M171" s="193" t="s">
        <v>1</v>
      </c>
      <c r="N171" s="194" t="s">
        <v>41</v>
      </c>
      <c r="O171" s="65"/>
      <c r="P171" s="195">
        <f>O171*H171</f>
        <v>0</v>
      </c>
      <c r="Q171" s="195">
        <v>4.2000000000000002E-4</v>
      </c>
      <c r="R171" s="195">
        <f>Q171*H171</f>
        <v>2.5977E-2</v>
      </c>
      <c r="S171" s="195">
        <v>0</v>
      </c>
      <c r="T171" s="196">
        <f>S171*H171</f>
        <v>0</v>
      </c>
      <c r="AR171" s="197" t="s">
        <v>129</v>
      </c>
      <c r="AT171" s="197" t="s">
        <v>124</v>
      </c>
      <c r="AU171" s="197" t="s">
        <v>122</v>
      </c>
      <c r="AY171" s="16" t="s">
        <v>121</v>
      </c>
      <c r="BE171" s="198">
        <f>IF(N171="základná",J171,0)</f>
        <v>0</v>
      </c>
      <c r="BF171" s="198">
        <f>IF(N171="znížená",J171,0)</f>
        <v>0</v>
      </c>
      <c r="BG171" s="198">
        <f>IF(N171="zákl. prenesená",J171,0)</f>
        <v>0</v>
      </c>
      <c r="BH171" s="198">
        <f>IF(N171="zníž. prenesená",J171,0)</f>
        <v>0</v>
      </c>
      <c r="BI171" s="198">
        <f>IF(N171="nulová",J171,0)</f>
        <v>0</v>
      </c>
      <c r="BJ171" s="16" t="s">
        <v>122</v>
      </c>
      <c r="BK171" s="199">
        <f>ROUND(I171*H171,3)</f>
        <v>0</v>
      </c>
      <c r="BL171" s="16" t="s">
        <v>129</v>
      </c>
      <c r="BM171" s="197" t="s">
        <v>197</v>
      </c>
    </row>
    <row r="172" spans="2:65" s="12" customFormat="1" ht="11.25">
      <c r="B172" s="200"/>
      <c r="C172" s="201"/>
      <c r="D172" s="202" t="s">
        <v>131</v>
      </c>
      <c r="E172" s="203" t="s">
        <v>1</v>
      </c>
      <c r="F172" s="204" t="s">
        <v>198</v>
      </c>
      <c r="G172" s="201"/>
      <c r="H172" s="203" t="s">
        <v>1</v>
      </c>
      <c r="I172" s="205"/>
      <c r="J172" s="201"/>
      <c r="K172" s="201"/>
      <c r="L172" s="206"/>
      <c r="M172" s="207"/>
      <c r="N172" s="208"/>
      <c r="O172" s="208"/>
      <c r="P172" s="208"/>
      <c r="Q172" s="208"/>
      <c r="R172" s="208"/>
      <c r="S172" s="208"/>
      <c r="T172" s="209"/>
      <c r="AT172" s="210" t="s">
        <v>131</v>
      </c>
      <c r="AU172" s="210" t="s">
        <v>122</v>
      </c>
      <c r="AV172" s="12" t="s">
        <v>83</v>
      </c>
      <c r="AW172" s="12" t="s">
        <v>30</v>
      </c>
      <c r="AX172" s="12" t="s">
        <v>75</v>
      </c>
      <c r="AY172" s="210" t="s">
        <v>121</v>
      </c>
    </row>
    <row r="173" spans="2:65" s="13" customFormat="1" ht="11.25">
      <c r="B173" s="211"/>
      <c r="C173" s="212"/>
      <c r="D173" s="202" t="s">
        <v>131</v>
      </c>
      <c r="E173" s="213" t="s">
        <v>1</v>
      </c>
      <c r="F173" s="214" t="s">
        <v>160</v>
      </c>
      <c r="G173" s="212"/>
      <c r="H173" s="215">
        <v>61.85</v>
      </c>
      <c r="I173" s="216"/>
      <c r="J173" s="212"/>
      <c r="K173" s="212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131</v>
      </c>
      <c r="AU173" s="221" t="s">
        <v>122</v>
      </c>
      <c r="AV173" s="13" t="s">
        <v>122</v>
      </c>
      <c r="AW173" s="13" t="s">
        <v>30</v>
      </c>
      <c r="AX173" s="13" t="s">
        <v>75</v>
      </c>
      <c r="AY173" s="221" t="s">
        <v>121</v>
      </c>
    </row>
    <row r="174" spans="2:65" s="14" customFormat="1" ht="11.25">
      <c r="B174" s="222"/>
      <c r="C174" s="223"/>
      <c r="D174" s="202" t="s">
        <v>131</v>
      </c>
      <c r="E174" s="224" t="s">
        <v>1</v>
      </c>
      <c r="F174" s="225" t="s">
        <v>134</v>
      </c>
      <c r="G174" s="223"/>
      <c r="H174" s="226">
        <v>61.85</v>
      </c>
      <c r="I174" s="227"/>
      <c r="J174" s="223"/>
      <c r="K174" s="223"/>
      <c r="L174" s="228"/>
      <c r="M174" s="229"/>
      <c r="N174" s="230"/>
      <c r="O174" s="230"/>
      <c r="P174" s="230"/>
      <c r="Q174" s="230"/>
      <c r="R174" s="230"/>
      <c r="S174" s="230"/>
      <c r="T174" s="231"/>
      <c r="AT174" s="232" t="s">
        <v>131</v>
      </c>
      <c r="AU174" s="232" t="s">
        <v>122</v>
      </c>
      <c r="AV174" s="14" t="s">
        <v>129</v>
      </c>
      <c r="AW174" s="14" t="s">
        <v>30</v>
      </c>
      <c r="AX174" s="14" t="s">
        <v>83</v>
      </c>
      <c r="AY174" s="232" t="s">
        <v>121</v>
      </c>
    </row>
    <row r="175" spans="2:65" s="1" customFormat="1" ht="36" customHeight="1">
      <c r="B175" s="33"/>
      <c r="C175" s="187" t="s">
        <v>199</v>
      </c>
      <c r="D175" s="187" t="s">
        <v>124</v>
      </c>
      <c r="E175" s="188" t="s">
        <v>200</v>
      </c>
      <c r="F175" s="189" t="s">
        <v>201</v>
      </c>
      <c r="G175" s="190" t="s">
        <v>148</v>
      </c>
      <c r="H175" s="191">
        <v>6.1849999999999996</v>
      </c>
      <c r="I175" s="192"/>
      <c r="J175" s="191">
        <f>ROUND(I175*H175,3)</f>
        <v>0</v>
      </c>
      <c r="K175" s="189" t="s">
        <v>128</v>
      </c>
      <c r="L175" s="37"/>
      <c r="M175" s="193" t="s">
        <v>1</v>
      </c>
      <c r="N175" s="194" t="s">
        <v>41</v>
      </c>
      <c r="O175" s="65"/>
      <c r="P175" s="195">
        <f>O175*H175</f>
        <v>0</v>
      </c>
      <c r="Q175" s="195">
        <v>2.0999999999999999E-3</v>
      </c>
      <c r="R175" s="195">
        <f>Q175*H175</f>
        <v>1.2988499999999998E-2</v>
      </c>
      <c r="S175" s="195">
        <v>0</v>
      </c>
      <c r="T175" s="196">
        <f>S175*H175</f>
        <v>0</v>
      </c>
      <c r="AR175" s="197" t="s">
        <v>129</v>
      </c>
      <c r="AT175" s="197" t="s">
        <v>124</v>
      </c>
      <c r="AU175" s="197" t="s">
        <v>122</v>
      </c>
      <c r="AY175" s="16" t="s">
        <v>121</v>
      </c>
      <c r="BE175" s="198">
        <f>IF(N175="základná",J175,0)</f>
        <v>0</v>
      </c>
      <c r="BF175" s="198">
        <f>IF(N175="znížená",J175,0)</f>
        <v>0</v>
      </c>
      <c r="BG175" s="198">
        <f>IF(N175="zákl. prenesená",J175,0)</f>
        <v>0</v>
      </c>
      <c r="BH175" s="198">
        <f>IF(N175="zníž. prenesená",J175,0)</f>
        <v>0</v>
      </c>
      <c r="BI175" s="198">
        <f>IF(N175="nulová",J175,0)</f>
        <v>0</v>
      </c>
      <c r="BJ175" s="16" t="s">
        <v>122</v>
      </c>
      <c r="BK175" s="199">
        <f>ROUND(I175*H175,3)</f>
        <v>0</v>
      </c>
      <c r="BL175" s="16" t="s">
        <v>129</v>
      </c>
      <c r="BM175" s="197" t="s">
        <v>202</v>
      </c>
    </row>
    <row r="176" spans="2:65" s="12" customFormat="1" ht="11.25">
      <c r="B176" s="200"/>
      <c r="C176" s="201"/>
      <c r="D176" s="202" t="s">
        <v>131</v>
      </c>
      <c r="E176" s="203" t="s">
        <v>1</v>
      </c>
      <c r="F176" s="204" t="s">
        <v>203</v>
      </c>
      <c r="G176" s="201"/>
      <c r="H176" s="203" t="s">
        <v>1</v>
      </c>
      <c r="I176" s="205"/>
      <c r="J176" s="201"/>
      <c r="K176" s="201"/>
      <c r="L176" s="206"/>
      <c r="M176" s="207"/>
      <c r="N176" s="208"/>
      <c r="O176" s="208"/>
      <c r="P176" s="208"/>
      <c r="Q176" s="208"/>
      <c r="R176" s="208"/>
      <c r="S176" s="208"/>
      <c r="T176" s="209"/>
      <c r="AT176" s="210" t="s">
        <v>131</v>
      </c>
      <c r="AU176" s="210" t="s">
        <v>122</v>
      </c>
      <c r="AV176" s="12" t="s">
        <v>83</v>
      </c>
      <c r="AW176" s="12" t="s">
        <v>30</v>
      </c>
      <c r="AX176" s="12" t="s">
        <v>75</v>
      </c>
      <c r="AY176" s="210" t="s">
        <v>121</v>
      </c>
    </row>
    <row r="177" spans="2:65" s="13" customFormat="1" ht="11.25">
      <c r="B177" s="211"/>
      <c r="C177" s="212"/>
      <c r="D177" s="202" t="s">
        <v>131</v>
      </c>
      <c r="E177" s="213" t="s">
        <v>1</v>
      </c>
      <c r="F177" s="214" t="s">
        <v>204</v>
      </c>
      <c r="G177" s="212"/>
      <c r="H177" s="215">
        <v>6.1849999999999996</v>
      </c>
      <c r="I177" s="216"/>
      <c r="J177" s="212"/>
      <c r="K177" s="212"/>
      <c r="L177" s="217"/>
      <c r="M177" s="218"/>
      <c r="N177" s="219"/>
      <c r="O177" s="219"/>
      <c r="P177" s="219"/>
      <c r="Q177" s="219"/>
      <c r="R177" s="219"/>
      <c r="S177" s="219"/>
      <c r="T177" s="220"/>
      <c r="AT177" s="221" t="s">
        <v>131</v>
      </c>
      <c r="AU177" s="221" t="s">
        <v>122</v>
      </c>
      <c r="AV177" s="13" t="s">
        <v>122</v>
      </c>
      <c r="AW177" s="13" t="s">
        <v>30</v>
      </c>
      <c r="AX177" s="13" t="s">
        <v>75</v>
      </c>
      <c r="AY177" s="221" t="s">
        <v>121</v>
      </c>
    </row>
    <row r="178" spans="2:65" s="14" customFormat="1" ht="11.25">
      <c r="B178" s="222"/>
      <c r="C178" s="223"/>
      <c r="D178" s="202" t="s">
        <v>131</v>
      </c>
      <c r="E178" s="224" t="s">
        <v>1</v>
      </c>
      <c r="F178" s="225" t="s">
        <v>134</v>
      </c>
      <c r="G178" s="223"/>
      <c r="H178" s="226">
        <v>6.1849999999999996</v>
      </c>
      <c r="I178" s="227"/>
      <c r="J178" s="223"/>
      <c r="K178" s="223"/>
      <c r="L178" s="228"/>
      <c r="M178" s="229"/>
      <c r="N178" s="230"/>
      <c r="O178" s="230"/>
      <c r="P178" s="230"/>
      <c r="Q178" s="230"/>
      <c r="R178" s="230"/>
      <c r="S178" s="230"/>
      <c r="T178" s="231"/>
      <c r="AT178" s="232" t="s">
        <v>131</v>
      </c>
      <c r="AU178" s="232" t="s">
        <v>122</v>
      </c>
      <c r="AV178" s="14" t="s">
        <v>129</v>
      </c>
      <c r="AW178" s="14" t="s">
        <v>30</v>
      </c>
      <c r="AX178" s="14" t="s">
        <v>83</v>
      </c>
      <c r="AY178" s="232" t="s">
        <v>121</v>
      </c>
    </row>
    <row r="179" spans="2:65" s="1" customFormat="1" ht="36" customHeight="1">
      <c r="B179" s="33"/>
      <c r="C179" s="187" t="s">
        <v>205</v>
      </c>
      <c r="D179" s="187" t="s">
        <v>124</v>
      </c>
      <c r="E179" s="188" t="s">
        <v>206</v>
      </c>
      <c r="F179" s="189" t="s">
        <v>207</v>
      </c>
      <c r="G179" s="190" t="s">
        <v>148</v>
      </c>
      <c r="H179" s="191">
        <v>6.1849999999999996</v>
      </c>
      <c r="I179" s="192"/>
      <c r="J179" s="191">
        <f>ROUND(I179*H179,3)</f>
        <v>0</v>
      </c>
      <c r="K179" s="189" t="s">
        <v>128</v>
      </c>
      <c r="L179" s="37"/>
      <c r="M179" s="193" t="s">
        <v>1</v>
      </c>
      <c r="N179" s="194" t="s">
        <v>41</v>
      </c>
      <c r="O179" s="65"/>
      <c r="P179" s="195">
        <f>O179*H179</f>
        <v>0</v>
      </c>
      <c r="Q179" s="195">
        <v>4.2000000000000003E-2</v>
      </c>
      <c r="R179" s="195">
        <f>Q179*H179</f>
        <v>0.25977</v>
      </c>
      <c r="S179" s="195">
        <v>0</v>
      </c>
      <c r="T179" s="196">
        <f>S179*H179</f>
        <v>0</v>
      </c>
      <c r="AR179" s="197" t="s">
        <v>129</v>
      </c>
      <c r="AT179" s="197" t="s">
        <v>124</v>
      </c>
      <c r="AU179" s="197" t="s">
        <v>122</v>
      </c>
      <c r="AY179" s="16" t="s">
        <v>121</v>
      </c>
      <c r="BE179" s="198">
        <f>IF(N179="základná",J179,0)</f>
        <v>0</v>
      </c>
      <c r="BF179" s="198">
        <f>IF(N179="znížená",J179,0)</f>
        <v>0</v>
      </c>
      <c r="BG179" s="198">
        <f>IF(N179="zákl. prenesená",J179,0)</f>
        <v>0</v>
      </c>
      <c r="BH179" s="198">
        <f>IF(N179="zníž. prenesená",J179,0)</f>
        <v>0</v>
      </c>
      <c r="BI179" s="198">
        <f>IF(N179="nulová",J179,0)</f>
        <v>0</v>
      </c>
      <c r="BJ179" s="16" t="s">
        <v>122</v>
      </c>
      <c r="BK179" s="199">
        <f>ROUND(I179*H179,3)</f>
        <v>0</v>
      </c>
      <c r="BL179" s="16" t="s">
        <v>129</v>
      </c>
      <c r="BM179" s="197" t="s">
        <v>208</v>
      </c>
    </row>
    <row r="180" spans="2:65" s="12" customFormat="1" ht="11.25">
      <c r="B180" s="200"/>
      <c r="C180" s="201"/>
      <c r="D180" s="202" t="s">
        <v>131</v>
      </c>
      <c r="E180" s="203" t="s">
        <v>1</v>
      </c>
      <c r="F180" s="204" t="s">
        <v>203</v>
      </c>
      <c r="G180" s="201"/>
      <c r="H180" s="203" t="s">
        <v>1</v>
      </c>
      <c r="I180" s="205"/>
      <c r="J180" s="201"/>
      <c r="K180" s="201"/>
      <c r="L180" s="206"/>
      <c r="M180" s="207"/>
      <c r="N180" s="208"/>
      <c r="O180" s="208"/>
      <c r="P180" s="208"/>
      <c r="Q180" s="208"/>
      <c r="R180" s="208"/>
      <c r="S180" s="208"/>
      <c r="T180" s="209"/>
      <c r="AT180" s="210" t="s">
        <v>131</v>
      </c>
      <c r="AU180" s="210" t="s">
        <v>122</v>
      </c>
      <c r="AV180" s="12" t="s">
        <v>83</v>
      </c>
      <c r="AW180" s="12" t="s">
        <v>30</v>
      </c>
      <c r="AX180" s="12" t="s">
        <v>75</v>
      </c>
      <c r="AY180" s="210" t="s">
        <v>121</v>
      </c>
    </row>
    <row r="181" spans="2:65" s="13" customFormat="1" ht="11.25">
      <c r="B181" s="211"/>
      <c r="C181" s="212"/>
      <c r="D181" s="202" t="s">
        <v>131</v>
      </c>
      <c r="E181" s="213" t="s">
        <v>1</v>
      </c>
      <c r="F181" s="214" t="s">
        <v>204</v>
      </c>
      <c r="G181" s="212"/>
      <c r="H181" s="215">
        <v>6.1849999999999996</v>
      </c>
      <c r="I181" s="216"/>
      <c r="J181" s="212"/>
      <c r="K181" s="212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131</v>
      </c>
      <c r="AU181" s="221" t="s">
        <v>122</v>
      </c>
      <c r="AV181" s="13" t="s">
        <v>122</v>
      </c>
      <c r="AW181" s="13" t="s">
        <v>30</v>
      </c>
      <c r="AX181" s="13" t="s">
        <v>75</v>
      </c>
      <c r="AY181" s="221" t="s">
        <v>121</v>
      </c>
    </row>
    <row r="182" spans="2:65" s="14" customFormat="1" ht="11.25">
      <c r="B182" s="222"/>
      <c r="C182" s="223"/>
      <c r="D182" s="202" t="s">
        <v>131</v>
      </c>
      <c r="E182" s="224" t="s">
        <v>1</v>
      </c>
      <c r="F182" s="225" t="s">
        <v>134</v>
      </c>
      <c r="G182" s="223"/>
      <c r="H182" s="226">
        <v>6.1849999999999996</v>
      </c>
      <c r="I182" s="227"/>
      <c r="J182" s="223"/>
      <c r="K182" s="223"/>
      <c r="L182" s="228"/>
      <c r="M182" s="229"/>
      <c r="N182" s="230"/>
      <c r="O182" s="230"/>
      <c r="P182" s="230"/>
      <c r="Q182" s="230"/>
      <c r="R182" s="230"/>
      <c r="S182" s="230"/>
      <c r="T182" s="231"/>
      <c r="AT182" s="232" t="s">
        <v>131</v>
      </c>
      <c r="AU182" s="232" t="s">
        <v>122</v>
      </c>
      <c r="AV182" s="14" t="s">
        <v>129</v>
      </c>
      <c r="AW182" s="14" t="s">
        <v>30</v>
      </c>
      <c r="AX182" s="14" t="s">
        <v>83</v>
      </c>
      <c r="AY182" s="232" t="s">
        <v>121</v>
      </c>
    </row>
    <row r="183" spans="2:65" s="1" customFormat="1" ht="36" customHeight="1">
      <c r="B183" s="33"/>
      <c r="C183" s="187" t="s">
        <v>209</v>
      </c>
      <c r="D183" s="187" t="s">
        <v>124</v>
      </c>
      <c r="E183" s="188" t="s">
        <v>210</v>
      </c>
      <c r="F183" s="189" t="s">
        <v>211</v>
      </c>
      <c r="G183" s="190" t="s">
        <v>148</v>
      </c>
      <c r="H183" s="191">
        <v>29.95</v>
      </c>
      <c r="I183" s="192"/>
      <c r="J183" s="191">
        <f>ROUND(I183*H183,3)</f>
        <v>0</v>
      </c>
      <c r="K183" s="189" t="s">
        <v>128</v>
      </c>
      <c r="L183" s="37"/>
      <c r="M183" s="193" t="s">
        <v>1</v>
      </c>
      <c r="N183" s="194" t="s">
        <v>41</v>
      </c>
      <c r="O183" s="65"/>
      <c r="P183" s="195">
        <f>O183*H183</f>
        <v>0</v>
      </c>
      <c r="Q183" s="195">
        <v>2.6800000000000001E-3</v>
      </c>
      <c r="R183" s="195">
        <f>Q183*H183</f>
        <v>8.0266000000000004E-2</v>
      </c>
      <c r="S183" s="195">
        <v>0</v>
      </c>
      <c r="T183" s="196">
        <f>S183*H183</f>
        <v>0</v>
      </c>
      <c r="AR183" s="197" t="s">
        <v>129</v>
      </c>
      <c r="AT183" s="197" t="s">
        <v>124</v>
      </c>
      <c r="AU183" s="197" t="s">
        <v>122</v>
      </c>
      <c r="AY183" s="16" t="s">
        <v>121</v>
      </c>
      <c r="BE183" s="198">
        <f>IF(N183="základná",J183,0)</f>
        <v>0</v>
      </c>
      <c r="BF183" s="198">
        <f>IF(N183="znížená",J183,0)</f>
        <v>0</v>
      </c>
      <c r="BG183" s="198">
        <f>IF(N183="zákl. prenesená",J183,0)</f>
        <v>0</v>
      </c>
      <c r="BH183" s="198">
        <f>IF(N183="zníž. prenesená",J183,0)</f>
        <v>0</v>
      </c>
      <c r="BI183" s="198">
        <f>IF(N183="nulová",J183,0)</f>
        <v>0</v>
      </c>
      <c r="BJ183" s="16" t="s">
        <v>122</v>
      </c>
      <c r="BK183" s="199">
        <f>ROUND(I183*H183,3)</f>
        <v>0</v>
      </c>
      <c r="BL183" s="16" t="s">
        <v>129</v>
      </c>
      <c r="BM183" s="197" t="s">
        <v>212</v>
      </c>
    </row>
    <row r="184" spans="2:65" s="12" customFormat="1" ht="11.25">
      <c r="B184" s="200"/>
      <c r="C184" s="201"/>
      <c r="D184" s="202" t="s">
        <v>131</v>
      </c>
      <c r="E184" s="203" t="s">
        <v>1</v>
      </c>
      <c r="F184" s="204" t="s">
        <v>188</v>
      </c>
      <c r="G184" s="201"/>
      <c r="H184" s="203" t="s">
        <v>1</v>
      </c>
      <c r="I184" s="205"/>
      <c r="J184" s="201"/>
      <c r="K184" s="201"/>
      <c r="L184" s="206"/>
      <c r="M184" s="207"/>
      <c r="N184" s="208"/>
      <c r="O184" s="208"/>
      <c r="P184" s="208"/>
      <c r="Q184" s="208"/>
      <c r="R184" s="208"/>
      <c r="S184" s="208"/>
      <c r="T184" s="209"/>
      <c r="AT184" s="210" t="s">
        <v>131</v>
      </c>
      <c r="AU184" s="210" t="s">
        <v>122</v>
      </c>
      <c r="AV184" s="12" t="s">
        <v>83</v>
      </c>
      <c r="AW184" s="12" t="s">
        <v>30</v>
      </c>
      <c r="AX184" s="12" t="s">
        <v>75</v>
      </c>
      <c r="AY184" s="210" t="s">
        <v>121</v>
      </c>
    </row>
    <row r="185" spans="2:65" s="13" customFormat="1" ht="11.25">
      <c r="B185" s="211"/>
      <c r="C185" s="212"/>
      <c r="D185" s="202" t="s">
        <v>131</v>
      </c>
      <c r="E185" s="213" t="s">
        <v>1</v>
      </c>
      <c r="F185" s="214" t="s">
        <v>189</v>
      </c>
      <c r="G185" s="212"/>
      <c r="H185" s="215">
        <v>29.95</v>
      </c>
      <c r="I185" s="216"/>
      <c r="J185" s="212"/>
      <c r="K185" s="212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131</v>
      </c>
      <c r="AU185" s="221" t="s">
        <v>122</v>
      </c>
      <c r="AV185" s="13" t="s">
        <v>122</v>
      </c>
      <c r="AW185" s="13" t="s">
        <v>30</v>
      </c>
      <c r="AX185" s="13" t="s">
        <v>75</v>
      </c>
      <c r="AY185" s="221" t="s">
        <v>121</v>
      </c>
    </row>
    <row r="186" spans="2:65" s="14" customFormat="1" ht="11.25">
      <c r="B186" s="222"/>
      <c r="C186" s="223"/>
      <c r="D186" s="202" t="s">
        <v>131</v>
      </c>
      <c r="E186" s="224" t="s">
        <v>1</v>
      </c>
      <c r="F186" s="225" t="s">
        <v>134</v>
      </c>
      <c r="G186" s="223"/>
      <c r="H186" s="226">
        <v>29.95</v>
      </c>
      <c r="I186" s="227"/>
      <c r="J186" s="223"/>
      <c r="K186" s="223"/>
      <c r="L186" s="228"/>
      <c r="M186" s="229"/>
      <c r="N186" s="230"/>
      <c r="O186" s="230"/>
      <c r="P186" s="230"/>
      <c r="Q186" s="230"/>
      <c r="R186" s="230"/>
      <c r="S186" s="230"/>
      <c r="T186" s="231"/>
      <c r="AT186" s="232" t="s">
        <v>131</v>
      </c>
      <c r="AU186" s="232" t="s">
        <v>122</v>
      </c>
      <c r="AV186" s="14" t="s">
        <v>129</v>
      </c>
      <c r="AW186" s="14" t="s">
        <v>30</v>
      </c>
      <c r="AX186" s="14" t="s">
        <v>83</v>
      </c>
      <c r="AY186" s="232" t="s">
        <v>121</v>
      </c>
    </row>
    <row r="187" spans="2:65" s="1" customFormat="1" ht="24" customHeight="1">
      <c r="B187" s="33"/>
      <c r="C187" s="187" t="s">
        <v>213</v>
      </c>
      <c r="D187" s="187" t="s">
        <v>124</v>
      </c>
      <c r="E187" s="188" t="s">
        <v>214</v>
      </c>
      <c r="F187" s="189" t="s">
        <v>215</v>
      </c>
      <c r="G187" s="190" t="s">
        <v>148</v>
      </c>
      <c r="H187" s="191">
        <v>29.95</v>
      </c>
      <c r="I187" s="192"/>
      <c r="J187" s="191">
        <f>ROUND(I187*H187,3)</f>
        <v>0</v>
      </c>
      <c r="K187" s="189" t="s">
        <v>128</v>
      </c>
      <c r="L187" s="37"/>
      <c r="M187" s="193" t="s">
        <v>1</v>
      </c>
      <c r="N187" s="194" t="s">
        <v>41</v>
      </c>
      <c r="O187" s="65"/>
      <c r="P187" s="195">
        <f>O187*H187</f>
        <v>0</v>
      </c>
      <c r="Q187" s="195">
        <v>4.15E-3</v>
      </c>
      <c r="R187" s="195">
        <f>Q187*H187</f>
        <v>0.1242925</v>
      </c>
      <c r="S187" s="195">
        <v>0</v>
      </c>
      <c r="T187" s="196">
        <f>S187*H187</f>
        <v>0</v>
      </c>
      <c r="AR187" s="197" t="s">
        <v>129</v>
      </c>
      <c r="AT187" s="197" t="s">
        <v>124</v>
      </c>
      <c r="AU187" s="197" t="s">
        <v>122</v>
      </c>
      <c r="AY187" s="16" t="s">
        <v>121</v>
      </c>
      <c r="BE187" s="198">
        <f>IF(N187="základná",J187,0)</f>
        <v>0</v>
      </c>
      <c r="BF187" s="198">
        <f>IF(N187="znížená",J187,0)</f>
        <v>0</v>
      </c>
      <c r="BG187" s="198">
        <f>IF(N187="zákl. prenesená",J187,0)</f>
        <v>0</v>
      </c>
      <c r="BH187" s="198">
        <f>IF(N187="zníž. prenesená",J187,0)</f>
        <v>0</v>
      </c>
      <c r="BI187" s="198">
        <f>IF(N187="nulová",J187,0)</f>
        <v>0</v>
      </c>
      <c r="BJ187" s="16" t="s">
        <v>122</v>
      </c>
      <c r="BK187" s="199">
        <f>ROUND(I187*H187,3)</f>
        <v>0</v>
      </c>
      <c r="BL187" s="16" t="s">
        <v>129</v>
      </c>
      <c r="BM187" s="197" t="s">
        <v>216</v>
      </c>
    </row>
    <row r="188" spans="2:65" s="12" customFormat="1" ht="11.25">
      <c r="B188" s="200"/>
      <c r="C188" s="201"/>
      <c r="D188" s="202" t="s">
        <v>131</v>
      </c>
      <c r="E188" s="203" t="s">
        <v>1</v>
      </c>
      <c r="F188" s="204" t="s">
        <v>188</v>
      </c>
      <c r="G188" s="201"/>
      <c r="H188" s="203" t="s">
        <v>1</v>
      </c>
      <c r="I188" s="205"/>
      <c r="J188" s="201"/>
      <c r="K188" s="201"/>
      <c r="L188" s="206"/>
      <c r="M188" s="207"/>
      <c r="N188" s="208"/>
      <c r="O188" s="208"/>
      <c r="P188" s="208"/>
      <c r="Q188" s="208"/>
      <c r="R188" s="208"/>
      <c r="S188" s="208"/>
      <c r="T188" s="209"/>
      <c r="AT188" s="210" t="s">
        <v>131</v>
      </c>
      <c r="AU188" s="210" t="s">
        <v>122</v>
      </c>
      <c r="AV188" s="12" t="s">
        <v>83</v>
      </c>
      <c r="AW188" s="12" t="s">
        <v>30</v>
      </c>
      <c r="AX188" s="12" t="s">
        <v>75</v>
      </c>
      <c r="AY188" s="210" t="s">
        <v>121</v>
      </c>
    </row>
    <row r="189" spans="2:65" s="13" customFormat="1" ht="11.25">
      <c r="B189" s="211"/>
      <c r="C189" s="212"/>
      <c r="D189" s="202" t="s">
        <v>131</v>
      </c>
      <c r="E189" s="213" t="s">
        <v>1</v>
      </c>
      <c r="F189" s="214" t="s">
        <v>189</v>
      </c>
      <c r="G189" s="212"/>
      <c r="H189" s="215">
        <v>29.95</v>
      </c>
      <c r="I189" s="216"/>
      <c r="J189" s="212"/>
      <c r="K189" s="212"/>
      <c r="L189" s="217"/>
      <c r="M189" s="218"/>
      <c r="N189" s="219"/>
      <c r="O189" s="219"/>
      <c r="P189" s="219"/>
      <c r="Q189" s="219"/>
      <c r="R189" s="219"/>
      <c r="S189" s="219"/>
      <c r="T189" s="220"/>
      <c r="AT189" s="221" t="s">
        <v>131</v>
      </c>
      <c r="AU189" s="221" t="s">
        <v>122</v>
      </c>
      <c r="AV189" s="13" t="s">
        <v>122</v>
      </c>
      <c r="AW189" s="13" t="s">
        <v>30</v>
      </c>
      <c r="AX189" s="13" t="s">
        <v>75</v>
      </c>
      <c r="AY189" s="221" t="s">
        <v>121</v>
      </c>
    </row>
    <row r="190" spans="2:65" s="14" customFormat="1" ht="11.25">
      <c r="B190" s="222"/>
      <c r="C190" s="223"/>
      <c r="D190" s="202" t="s">
        <v>131</v>
      </c>
      <c r="E190" s="224" t="s">
        <v>1</v>
      </c>
      <c r="F190" s="225" t="s">
        <v>134</v>
      </c>
      <c r="G190" s="223"/>
      <c r="H190" s="226">
        <v>29.95</v>
      </c>
      <c r="I190" s="227"/>
      <c r="J190" s="223"/>
      <c r="K190" s="223"/>
      <c r="L190" s="228"/>
      <c r="M190" s="229"/>
      <c r="N190" s="230"/>
      <c r="O190" s="230"/>
      <c r="P190" s="230"/>
      <c r="Q190" s="230"/>
      <c r="R190" s="230"/>
      <c r="S190" s="230"/>
      <c r="T190" s="231"/>
      <c r="AT190" s="232" t="s">
        <v>131</v>
      </c>
      <c r="AU190" s="232" t="s">
        <v>122</v>
      </c>
      <c r="AV190" s="14" t="s">
        <v>129</v>
      </c>
      <c r="AW190" s="14" t="s">
        <v>30</v>
      </c>
      <c r="AX190" s="14" t="s">
        <v>83</v>
      </c>
      <c r="AY190" s="232" t="s">
        <v>121</v>
      </c>
    </row>
    <row r="191" spans="2:65" s="11" customFormat="1" ht="22.9" customHeight="1">
      <c r="B191" s="171"/>
      <c r="C191" s="172"/>
      <c r="D191" s="173" t="s">
        <v>74</v>
      </c>
      <c r="E191" s="185" t="s">
        <v>169</v>
      </c>
      <c r="F191" s="185" t="s">
        <v>217</v>
      </c>
      <c r="G191" s="172"/>
      <c r="H191" s="172"/>
      <c r="I191" s="175"/>
      <c r="J191" s="186">
        <f>BK191</f>
        <v>0</v>
      </c>
      <c r="K191" s="172"/>
      <c r="L191" s="177"/>
      <c r="M191" s="178"/>
      <c r="N191" s="179"/>
      <c r="O191" s="179"/>
      <c r="P191" s="180">
        <f>SUM(P192:P224)</f>
        <v>0</v>
      </c>
      <c r="Q191" s="179"/>
      <c r="R191" s="180">
        <f>SUM(R192:R224)</f>
        <v>0.54095300000000002</v>
      </c>
      <c r="S191" s="179"/>
      <c r="T191" s="181">
        <f>SUM(T192:T224)</f>
        <v>58.651430000000005</v>
      </c>
      <c r="AR191" s="182" t="s">
        <v>83</v>
      </c>
      <c r="AT191" s="183" t="s">
        <v>74</v>
      </c>
      <c r="AU191" s="183" t="s">
        <v>83</v>
      </c>
      <c r="AY191" s="182" t="s">
        <v>121</v>
      </c>
      <c r="BK191" s="184">
        <f>SUM(BK192:BK224)</f>
        <v>0</v>
      </c>
    </row>
    <row r="192" spans="2:65" s="1" customFormat="1" ht="24" customHeight="1">
      <c r="B192" s="33"/>
      <c r="C192" s="187" t="s">
        <v>218</v>
      </c>
      <c r="D192" s="187" t="s">
        <v>124</v>
      </c>
      <c r="E192" s="188" t="s">
        <v>219</v>
      </c>
      <c r="F192" s="189" t="s">
        <v>220</v>
      </c>
      <c r="G192" s="190" t="s">
        <v>148</v>
      </c>
      <c r="H192" s="191">
        <v>61.85</v>
      </c>
      <c r="I192" s="192"/>
      <c r="J192" s="191">
        <f>ROUND(I192*H192,3)</f>
        <v>0</v>
      </c>
      <c r="K192" s="189" t="s">
        <v>128</v>
      </c>
      <c r="L192" s="37"/>
      <c r="M192" s="193" t="s">
        <v>1</v>
      </c>
      <c r="N192" s="194" t="s">
        <v>41</v>
      </c>
      <c r="O192" s="65"/>
      <c r="P192" s="195">
        <f>O192*H192</f>
        <v>0</v>
      </c>
      <c r="Q192" s="195">
        <v>6.1799999999999997E-3</v>
      </c>
      <c r="R192" s="195">
        <f>Q192*H192</f>
        <v>0.38223299999999999</v>
      </c>
      <c r="S192" s="195">
        <v>0</v>
      </c>
      <c r="T192" s="196">
        <f>S192*H192</f>
        <v>0</v>
      </c>
      <c r="AR192" s="197" t="s">
        <v>129</v>
      </c>
      <c r="AT192" s="197" t="s">
        <v>124</v>
      </c>
      <c r="AU192" s="197" t="s">
        <v>122</v>
      </c>
      <c r="AY192" s="16" t="s">
        <v>121</v>
      </c>
      <c r="BE192" s="198">
        <f>IF(N192="základná",J192,0)</f>
        <v>0</v>
      </c>
      <c r="BF192" s="198">
        <f>IF(N192="znížená",J192,0)</f>
        <v>0</v>
      </c>
      <c r="BG192" s="198">
        <f>IF(N192="zákl. prenesená",J192,0)</f>
        <v>0</v>
      </c>
      <c r="BH192" s="198">
        <f>IF(N192="zníž. prenesená",J192,0)</f>
        <v>0</v>
      </c>
      <c r="BI192" s="198">
        <f>IF(N192="nulová",J192,0)</f>
        <v>0</v>
      </c>
      <c r="BJ192" s="16" t="s">
        <v>122</v>
      </c>
      <c r="BK192" s="199">
        <f>ROUND(I192*H192,3)</f>
        <v>0</v>
      </c>
      <c r="BL192" s="16" t="s">
        <v>129</v>
      </c>
      <c r="BM192" s="197" t="s">
        <v>221</v>
      </c>
    </row>
    <row r="193" spans="2:65" s="1" customFormat="1" ht="24" customHeight="1">
      <c r="B193" s="33"/>
      <c r="C193" s="187" t="s">
        <v>7</v>
      </c>
      <c r="D193" s="187" t="s">
        <v>124</v>
      </c>
      <c r="E193" s="188" t="s">
        <v>222</v>
      </c>
      <c r="F193" s="189" t="s">
        <v>223</v>
      </c>
      <c r="G193" s="190" t="s">
        <v>224</v>
      </c>
      <c r="H193" s="191">
        <v>32</v>
      </c>
      <c r="I193" s="192"/>
      <c r="J193" s="191">
        <f>ROUND(I193*H193,3)</f>
        <v>0</v>
      </c>
      <c r="K193" s="189" t="s">
        <v>1</v>
      </c>
      <c r="L193" s="37"/>
      <c r="M193" s="193" t="s">
        <v>1</v>
      </c>
      <c r="N193" s="194" t="s">
        <v>41</v>
      </c>
      <c r="O193" s="65"/>
      <c r="P193" s="195">
        <f>O193*H193</f>
        <v>0</v>
      </c>
      <c r="Q193" s="195">
        <v>4.9500000000000004E-3</v>
      </c>
      <c r="R193" s="195">
        <f>Q193*H193</f>
        <v>0.15840000000000001</v>
      </c>
      <c r="S193" s="195">
        <v>0</v>
      </c>
      <c r="T193" s="196">
        <f>S193*H193</f>
        <v>0</v>
      </c>
      <c r="AR193" s="197" t="s">
        <v>129</v>
      </c>
      <c r="AT193" s="197" t="s">
        <v>124</v>
      </c>
      <c r="AU193" s="197" t="s">
        <v>122</v>
      </c>
      <c r="AY193" s="16" t="s">
        <v>121</v>
      </c>
      <c r="BE193" s="198">
        <f>IF(N193="základná",J193,0)</f>
        <v>0</v>
      </c>
      <c r="BF193" s="198">
        <f>IF(N193="znížená",J193,0)</f>
        <v>0</v>
      </c>
      <c r="BG193" s="198">
        <f>IF(N193="zákl. prenesená",J193,0)</f>
        <v>0</v>
      </c>
      <c r="BH193" s="198">
        <f>IF(N193="zníž. prenesená",J193,0)</f>
        <v>0</v>
      </c>
      <c r="BI193" s="198">
        <f>IF(N193="nulová",J193,0)</f>
        <v>0</v>
      </c>
      <c r="BJ193" s="16" t="s">
        <v>122</v>
      </c>
      <c r="BK193" s="199">
        <f>ROUND(I193*H193,3)</f>
        <v>0</v>
      </c>
      <c r="BL193" s="16" t="s">
        <v>129</v>
      </c>
      <c r="BM193" s="197" t="s">
        <v>225</v>
      </c>
    </row>
    <row r="194" spans="2:65" s="1" customFormat="1" ht="24" customHeight="1">
      <c r="B194" s="33"/>
      <c r="C194" s="187" t="s">
        <v>226</v>
      </c>
      <c r="D194" s="187" t="s">
        <v>124</v>
      </c>
      <c r="E194" s="188" t="s">
        <v>227</v>
      </c>
      <c r="F194" s="189" t="s">
        <v>228</v>
      </c>
      <c r="G194" s="190" t="s">
        <v>143</v>
      </c>
      <c r="H194" s="191">
        <v>8</v>
      </c>
      <c r="I194" s="192"/>
      <c r="J194" s="191">
        <f>ROUND(I194*H194,3)</f>
        <v>0</v>
      </c>
      <c r="K194" s="189" t="s">
        <v>1</v>
      </c>
      <c r="L194" s="37"/>
      <c r="M194" s="193" t="s">
        <v>1</v>
      </c>
      <c r="N194" s="194" t="s">
        <v>41</v>
      </c>
      <c r="O194" s="65"/>
      <c r="P194" s="195">
        <f>O194*H194</f>
        <v>0</v>
      </c>
      <c r="Q194" s="195">
        <v>1.0000000000000001E-5</v>
      </c>
      <c r="R194" s="195">
        <f>Q194*H194</f>
        <v>8.0000000000000007E-5</v>
      </c>
      <c r="S194" s="195">
        <v>0</v>
      </c>
      <c r="T194" s="196">
        <f>S194*H194</f>
        <v>0</v>
      </c>
      <c r="AR194" s="197" t="s">
        <v>129</v>
      </c>
      <c r="AT194" s="197" t="s">
        <v>124</v>
      </c>
      <c r="AU194" s="197" t="s">
        <v>122</v>
      </c>
      <c r="AY194" s="16" t="s">
        <v>121</v>
      </c>
      <c r="BE194" s="198">
        <f>IF(N194="základná",J194,0)</f>
        <v>0</v>
      </c>
      <c r="BF194" s="198">
        <f>IF(N194="znížená",J194,0)</f>
        <v>0</v>
      </c>
      <c r="BG194" s="198">
        <f>IF(N194="zákl. prenesená",J194,0)</f>
        <v>0</v>
      </c>
      <c r="BH194" s="198">
        <f>IF(N194="zníž. prenesená",J194,0)</f>
        <v>0</v>
      </c>
      <c r="BI194" s="198">
        <f>IF(N194="nulová",J194,0)</f>
        <v>0</v>
      </c>
      <c r="BJ194" s="16" t="s">
        <v>122</v>
      </c>
      <c r="BK194" s="199">
        <f>ROUND(I194*H194,3)</f>
        <v>0</v>
      </c>
      <c r="BL194" s="16" t="s">
        <v>129</v>
      </c>
      <c r="BM194" s="197" t="s">
        <v>229</v>
      </c>
    </row>
    <row r="195" spans="2:65" s="1" customFormat="1" ht="16.5" customHeight="1">
      <c r="B195" s="33"/>
      <c r="C195" s="233" t="s">
        <v>230</v>
      </c>
      <c r="D195" s="233" t="s">
        <v>231</v>
      </c>
      <c r="E195" s="234" t="s">
        <v>232</v>
      </c>
      <c r="F195" s="235" t="s">
        <v>233</v>
      </c>
      <c r="G195" s="236" t="s">
        <v>143</v>
      </c>
      <c r="H195" s="237">
        <v>8</v>
      </c>
      <c r="I195" s="238"/>
      <c r="J195" s="237">
        <f>ROUND(I195*H195,3)</f>
        <v>0</v>
      </c>
      <c r="K195" s="235" t="s">
        <v>1</v>
      </c>
      <c r="L195" s="239"/>
      <c r="M195" s="240" t="s">
        <v>1</v>
      </c>
      <c r="N195" s="241" t="s">
        <v>41</v>
      </c>
      <c r="O195" s="65"/>
      <c r="P195" s="195">
        <f>O195*H195</f>
        <v>0</v>
      </c>
      <c r="Q195" s="195">
        <v>3.0000000000000001E-5</v>
      </c>
      <c r="R195" s="195">
        <f>Q195*H195</f>
        <v>2.4000000000000001E-4</v>
      </c>
      <c r="S195" s="195">
        <v>0</v>
      </c>
      <c r="T195" s="196">
        <f>S195*H195</f>
        <v>0</v>
      </c>
      <c r="AR195" s="197" t="s">
        <v>165</v>
      </c>
      <c r="AT195" s="197" t="s">
        <v>231</v>
      </c>
      <c r="AU195" s="197" t="s">
        <v>122</v>
      </c>
      <c r="AY195" s="16" t="s">
        <v>121</v>
      </c>
      <c r="BE195" s="198">
        <f>IF(N195="základná",J195,0)</f>
        <v>0</v>
      </c>
      <c r="BF195" s="198">
        <f>IF(N195="znížená",J195,0)</f>
        <v>0</v>
      </c>
      <c r="BG195" s="198">
        <f>IF(N195="zákl. prenesená",J195,0)</f>
        <v>0</v>
      </c>
      <c r="BH195" s="198">
        <f>IF(N195="zníž. prenesená",J195,0)</f>
        <v>0</v>
      </c>
      <c r="BI195" s="198">
        <f>IF(N195="nulová",J195,0)</f>
        <v>0</v>
      </c>
      <c r="BJ195" s="16" t="s">
        <v>122</v>
      </c>
      <c r="BK195" s="199">
        <f>ROUND(I195*H195,3)</f>
        <v>0</v>
      </c>
      <c r="BL195" s="16" t="s">
        <v>129</v>
      </c>
      <c r="BM195" s="197" t="s">
        <v>234</v>
      </c>
    </row>
    <row r="196" spans="2:65" s="1" customFormat="1" ht="36" customHeight="1">
      <c r="B196" s="33"/>
      <c r="C196" s="187" t="s">
        <v>235</v>
      </c>
      <c r="D196" s="187" t="s">
        <v>124</v>
      </c>
      <c r="E196" s="188" t="s">
        <v>236</v>
      </c>
      <c r="F196" s="189" t="s">
        <v>237</v>
      </c>
      <c r="G196" s="190" t="s">
        <v>127</v>
      </c>
      <c r="H196" s="191">
        <v>3.093</v>
      </c>
      <c r="I196" s="192"/>
      <c r="J196" s="191">
        <f>ROUND(I196*H196,3)</f>
        <v>0</v>
      </c>
      <c r="K196" s="189" t="s">
        <v>128</v>
      </c>
      <c r="L196" s="37"/>
      <c r="M196" s="193" t="s">
        <v>1</v>
      </c>
      <c r="N196" s="194" t="s">
        <v>41</v>
      </c>
      <c r="O196" s="65"/>
      <c r="P196" s="195">
        <f>O196*H196</f>
        <v>0</v>
      </c>
      <c r="Q196" s="195">
        <v>0</v>
      </c>
      <c r="R196" s="195">
        <f>Q196*H196</f>
        <v>0</v>
      </c>
      <c r="S196" s="195">
        <v>1.6</v>
      </c>
      <c r="T196" s="196">
        <f>S196*H196</f>
        <v>4.9488000000000003</v>
      </c>
      <c r="AR196" s="197" t="s">
        <v>129</v>
      </c>
      <c r="AT196" s="197" t="s">
        <v>124</v>
      </c>
      <c r="AU196" s="197" t="s">
        <v>122</v>
      </c>
      <c r="AY196" s="16" t="s">
        <v>121</v>
      </c>
      <c r="BE196" s="198">
        <f>IF(N196="základná",J196,0)</f>
        <v>0</v>
      </c>
      <c r="BF196" s="198">
        <f>IF(N196="znížená",J196,0)</f>
        <v>0</v>
      </c>
      <c r="BG196" s="198">
        <f>IF(N196="zákl. prenesená",J196,0)</f>
        <v>0</v>
      </c>
      <c r="BH196" s="198">
        <f>IF(N196="zníž. prenesená",J196,0)</f>
        <v>0</v>
      </c>
      <c r="BI196" s="198">
        <f>IF(N196="nulová",J196,0)</f>
        <v>0</v>
      </c>
      <c r="BJ196" s="16" t="s">
        <v>122</v>
      </c>
      <c r="BK196" s="199">
        <f>ROUND(I196*H196,3)</f>
        <v>0</v>
      </c>
      <c r="BL196" s="16" t="s">
        <v>129</v>
      </c>
      <c r="BM196" s="197" t="s">
        <v>238</v>
      </c>
    </row>
    <row r="197" spans="2:65" s="12" customFormat="1" ht="11.25">
      <c r="B197" s="200"/>
      <c r="C197" s="201"/>
      <c r="D197" s="202" t="s">
        <v>131</v>
      </c>
      <c r="E197" s="203" t="s">
        <v>1</v>
      </c>
      <c r="F197" s="204" t="s">
        <v>239</v>
      </c>
      <c r="G197" s="201"/>
      <c r="H197" s="203" t="s">
        <v>1</v>
      </c>
      <c r="I197" s="205"/>
      <c r="J197" s="201"/>
      <c r="K197" s="201"/>
      <c r="L197" s="206"/>
      <c r="M197" s="207"/>
      <c r="N197" s="208"/>
      <c r="O197" s="208"/>
      <c r="P197" s="208"/>
      <c r="Q197" s="208"/>
      <c r="R197" s="208"/>
      <c r="S197" s="208"/>
      <c r="T197" s="209"/>
      <c r="AT197" s="210" t="s">
        <v>131</v>
      </c>
      <c r="AU197" s="210" t="s">
        <v>122</v>
      </c>
      <c r="AV197" s="12" t="s">
        <v>83</v>
      </c>
      <c r="AW197" s="12" t="s">
        <v>30</v>
      </c>
      <c r="AX197" s="12" t="s">
        <v>75</v>
      </c>
      <c r="AY197" s="210" t="s">
        <v>121</v>
      </c>
    </row>
    <row r="198" spans="2:65" s="13" customFormat="1" ht="11.25">
      <c r="B198" s="211"/>
      <c r="C198" s="212"/>
      <c r="D198" s="202" t="s">
        <v>131</v>
      </c>
      <c r="E198" s="213" t="s">
        <v>1</v>
      </c>
      <c r="F198" s="214" t="s">
        <v>240</v>
      </c>
      <c r="G198" s="212"/>
      <c r="H198" s="215">
        <v>3.093</v>
      </c>
      <c r="I198" s="216"/>
      <c r="J198" s="212"/>
      <c r="K198" s="212"/>
      <c r="L198" s="217"/>
      <c r="M198" s="218"/>
      <c r="N198" s="219"/>
      <c r="O198" s="219"/>
      <c r="P198" s="219"/>
      <c r="Q198" s="219"/>
      <c r="R198" s="219"/>
      <c r="S198" s="219"/>
      <c r="T198" s="220"/>
      <c r="AT198" s="221" t="s">
        <v>131</v>
      </c>
      <c r="AU198" s="221" t="s">
        <v>122</v>
      </c>
      <c r="AV198" s="13" t="s">
        <v>122</v>
      </c>
      <c r="AW198" s="13" t="s">
        <v>30</v>
      </c>
      <c r="AX198" s="13" t="s">
        <v>75</v>
      </c>
      <c r="AY198" s="221" t="s">
        <v>121</v>
      </c>
    </row>
    <row r="199" spans="2:65" s="14" customFormat="1" ht="11.25">
      <c r="B199" s="222"/>
      <c r="C199" s="223"/>
      <c r="D199" s="202" t="s">
        <v>131</v>
      </c>
      <c r="E199" s="224" t="s">
        <v>1</v>
      </c>
      <c r="F199" s="225" t="s">
        <v>134</v>
      </c>
      <c r="G199" s="223"/>
      <c r="H199" s="226">
        <v>3.093</v>
      </c>
      <c r="I199" s="227"/>
      <c r="J199" s="223"/>
      <c r="K199" s="223"/>
      <c r="L199" s="228"/>
      <c r="M199" s="229"/>
      <c r="N199" s="230"/>
      <c r="O199" s="230"/>
      <c r="P199" s="230"/>
      <c r="Q199" s="230"/>
      <c r="R199" s="230"/>
      <c r="S199" s="230"/>
      <c r="T199" s="231"/>
      <c r="AT199" s="232" t="s">
        <v>131</v>
      </c>
      <c r="AU199" s="232" t="s">
        <v>122</v>
      </c>
      <c r="AV199" s="14" t="s">
        <v>129</v>
      </c>
      <c r="AW199" s="14" t="s">
        <v>30</v>
      </c>
      <c r="AX199" s="14" t="s">
        <v>83</v>
      </c>
      <c r="AY199" s="232" t="s">
        <v>121</v>
      </c>
    </row>
    <row r="200" spans="2:65" s="1" customFormat="1" ht="36" customHeight="1">
      <c r="B200" s="33"/>
      <c r="C200" s="187" t="s">
        <v>241</v>
      </c>
      <c r="D200" s="187" t="s">
        <v>124</v>
      </c>
      <c r="E200" s="188" t="s">
        <v>242</v>
      </c>
      <c r="F200" s="189" t="s">
        <v>243</v>
      </c>
      <c r="G200" s="190" t="s">
        <v>127</v>
      </c>
      <c r="H200" s="191">
        <v>22.265999999999998</v>
      </c>
      <c r="I200" s="192"/>
      <c r="J200" s="191">
        <f>ROUND(I200*H200,3)</f>
        <v>0</v>
      </c>
      <c r="K200" s="189" t="s">
        <v>128</v>
      </c>
      <c r="L200" s="37"/>
      <c r="M200" s="193" t="s">
        <v>1</v>
      </c>
      <c r="N200" s="194" t="s">
        <v>41</v>
      </c>
      <c r="O200" s="65"/>
      <c r="P200" s="195">
        <f>O200*H200</f>
        <v>0</v>
      </c>
      <c r="Q200" s="195">
        <v>0</v>
      </c>
      <c r="R200" s="195">
        <f>Q200*H200</f>
        <v>0</v>
      </c>
      <c r="S200" s="195">
        <v>2.2000000000000002</v>
      </c>
      <c r="T200" s="196">
        <f>S200*H200</f>
        <v>48.985199999999999</v>
      </c>
      <c r="AR200" s="197" t="s">
        <v>129</v>
      </c>
      <c r="AT200" s="197" t="s">
        <v>124</v>
      </c>
      <c r="AU200" s="197" t="s">
        <v>122</v>
      </c>
      <c r="AY200" s="16" t="s">
        <v>121</v>
      </c>
      <c r="BE200" s="198">
        <f>IF(N200="základná",J200,0)</f>
        <v>0</v>
      </c>
      <c r="BF200" s="198">
        <f>IF(N200="znížená",J200,0)</f>
        <v>0</v>
      </c>
      <c r="BG200" s="198">
        <f>IF(N200="zákl. prenesená",J200,0)</f>
        <v>0</v>
      </c>
      <c r="BH200" s="198">
        <f>IF(N200="zníž. prenesená",J200,0)</f>
        <v>0</v>
      </c>
      <c r="BI200" s="198">
        <f>IF(N200="nulová",J200,0)</f>
        <v>0</v>
      </c>
      <c r="BJ200" s="16" t="s">
        <v>122</v>
      </c>
      <c r="BK200" s="199">
        <f>ROUND(I200*H200,3)</f>
        <v>0</v>
      </c>
      <c r="BL200" s="16" t="s">
        <v>129</v>
      </c>
      <c r="BM200" s="197" t="s">
        <v>244</v>
      </c>
    </row>
    <row r="201" spans="2:65" s="12" customFormat="1" ht="11.25">
      <c r="B201" s="200"/>
      <c r="C201" s="201"/>
      <c r="D201" s="202" t="s">
        <v>131</v>
      </c>
      <c r="E201" s="203" t="s">
        <v>1</v>
      </c>
      <c r="F201" s="204" t="s">
        <v>239</v>
      </c>
      <c r="G201" s="201"/>
      <c r="H201" s="203" t="s">
        <v>1</v>
      </c>
      <c r="I201" s="205"/>
      <c r="J201" s="201"/>
      <c r="K201" s="201"/>
      <c r="L201" s="206"/>
      <c r="M201" s="207"/>
      <c r="N201" s="208"/>
      <c r="O201" s="208"/>
      <c r="P201" s="208"/>
      <c r="Q201" s="208"/>
      <c r="R201" s="208"/>
      <c r="S201" s="208"/>
      <c r="T201" s="209"/>
      <c r="AT201" s="210" t="s">
        <v>131</v>
      </c>
      <c r="AU201" s="210" t="s">
        <v>122</v>
      </c>
      <c r="AV201" s="12" t="s">
        <v>83</v>
      </c>
      <c r="AW201" s="12" t="s">
        <v>30</v>
      </c>
      <c r="AX201" s="12" t="s">
        <v>75</v>
      </c>
      <c r="AY201" s="210" t="s">
        <v>121</v>
      </c>
    </row>
    <row r="202" spans="2:65" s="13" customFormat="1" ht="11.25">
      <c r="B202" s="211"/>
      <c r="C202" s="212"/>
      <c r="D202" s="202" t="s">
        <v>131</v>
      </c>
      <c r="E202" s="213" t="s">
        <v>1</v>
      </c>
      <c r="F202" s="214" t="s">
        <v>245</v>
      </c>
      <c r="G202" s="212"/>
      <c r="H202" s="215">
        <v>22.265999999999998</v>
      </c>
      <c r="I202" s="216"/>
      <c r="J202" s="212"/>
      <c r="K202" s="212"/>
      <c r="L202" s="217"/>
      <c r="M202" s="218"/>
      <c r="N202" s="219"/>
      <c r="O202" s="219"/>
      <c r="P202" s="219"/>
      <c r="Q202" s="219"/>
      <c r="R202" s="219"/>
      <c r="S202" s="219"/>
      <c r="T202" s="220"/>
      <c r="AT202" s="221" t="s">
        <v>131</v>
      </c>
      <c r="AU202" s="221" t="s">
        <v>122</v>
      </c>
      <c r="AV202" s="13" t="s">
        <v>122</v>
      </c>
      <c r="AW202" s="13" t="s">
        <v>30</v>
      </c>
      <c r="AX202" s="13" t="s">
        <v>75</v>
      </c>
      <c r="AY202" s="221" t="s">
        <v>121</v>
      </c>
    </row>
    <row r="203" spans="2:65" s="14" customFormat="1" ht="11.25">
      <c r="B203" s="222"/>
      <c r="C203" s="223"/>
      <c r="D203" s="202" t="s">
        <v>131</v>
      </c>
      <c r="E203" s="224" t="s">
        <v>1</v>
      </c>
      <c r="F203" s="225" t="s">
        <v>134</v>
      </c>
      <c r="G203" s="223"/>
      <c r="H203" s="226">
        <v>22.265999999999998</v>
      </c>
      <c r="I203" s="227"/>
      <c r="J203" s="223"/>
      <c r="K203" s="223"/>
      <c r="L203" s="228"/>
      <c r="M203" s="229"/>
      <c r="N203" s="230"/>
      <c r="O203" s="230"/>
      <c r="P203" s="230"/>
      <c r="Q203" s="230"/>
      <c r="R203" s="230"/>
      <c r="S203" s="230"/>
      <c r="T203" s="231"/>
      <c r="AT203" s="232" t="s">
        <v>131</v>
      </c>
      <c r="AU203" s="232" t="s">
        <v>122</v>
      </c>
      <c r="AV203" s="14" t="s">
        <v>129</v>
      </c>
      <c r="AW203" s="14" t="s">
        <v>30</v>
      </c>
      <c r="AX203" s="14" t="s">
        <v>83</v>
      </c>
      <c r="AY203" s="232" t="s">
        <v>121</v>
      </c>
    </row>
    <row r="204" spans="2:65" s="1" customFormat="1" ht="24" customHeight="1">
      <c r="B204" s="33"/>
      <c r="C204" s="187" t="s">
        <v>246</v>
      </c>
      <c r="D204" s="187" t="s">
        <v>124</v>
      </c>
      <c r="E204" s="188" t="s">
        <v>247</v>
      </c>
      <c r="F204" s="189" t="s">
        <v>248</v>
      </c>
      <c r="G204" s="190" t="s">
        <v>143</v>
      </c>
      <c r="H204" s="191">
        <v>2</v>
      </c>
      <c r="I204" s="192"/>
      <c r="J204" s="191">
        <f>ROUND(I204*H204,3)</f>
        <v>0</v>
      </c>
      <c r="K204" s="189" t="s">
        <v>128</v>
      </c>
      <c r="L204" s="37"/>
      <c r="M204" s="193" t="s">
        <v>1</v>
      </c>
      <c r="N204" s="194" t="s">
        <v>41</v>
      </c>
      <c r="O204" s="65"/>
      <c r="P204" s="195">
        <f>O204*H204</f>
        <v>0</v>
      </c>
      <c r="Q204" s="195">
        <v>0</v>
      </c>
      <c r="R204" s="195">
        <f>Q204*H204</f>
        <v>0</v>
      </c>
      <c r="S204" s="195">
        <v>0.14599999999999999</v>
      </c>
      <c r="T204" s="196">
        <f>S204*H204</f>
        <v>0.29199999999999998</v>
      </c>
      <c r="AR204" s="197" t="s">
        <v>129</v>
      </c>
      <c r="AT204" s="197" t="s">
        <v>124</v>
      </c>
      <c r="AU204" s="197" t="s">
        <v>122</v>
      </c>
      <c r="AY204" s="16" t="s">
        <v>121</v>
      </c>
      <c r="BE204" s="198">
        <f>IF(N204="základná",J204,0)</f>
        <v>0</v>
      </c>
      <c r="BF204" s="198">
        <f>IF(N204="znížená",J204,0)</f>
        <v>0</v>
      </c>
      <c r="BG204" s="198">
        <f>IF(N204="zákl. prenesená",J204,0)</f>
        <v>0</v>
      </c>
      <c r="BH204" s="198">
        <f>IF(N204="zníž. prenesená",J204,0)</f>
        <v>0</v>
      </c>
      <c r="BI204" s="198">
        <f>IF(N204="nulová",J204,0)</f>
        <v>0</v>
      </c>
      <c r="BJ204" s="16" t="s">
        <v>122</v>
      </c>
      <c r="BK204" s="199">
        <f>ROUND(I204*H204,3)</f>
        <v>0</v>
      </c>
      <c r="BL204" s="16" t="s">
        <v>129</v>
      </c>
      <c r="BM204" s="197" t="s">
        <v>249</v>
      </c>
    </row>
    <row r="205" spans="2:65" s="12" customFormat="1" ht="11.25">
      <c r="B205" s="200"/>
      <c r="C205" s="201"/>
      <c r="D205" s="202" t="s">
        <v>131</v>
      </c>
      <c r="E205" s="203" t="s">
        <v>1</v>
      </c>
      <c r="F205" s="204" t="s">
        <v>250</v>
      </c>
      <c r="G205" s="201"/>
      <c r="H205" s="203" t="s">
        <v>1</v>
      </c>
      <c r="I205" s="205"/>
      <c r="J205" s="201"/>
      <c r="K205" s="201"/>
      <c r="L205" s="206"/>
      <c r="M205" s="207"/>
      <c r="N205" s="208"/>
      <c r="O205" s="208"/>
      <c r="P205" s="208"/>
      <c r="Q205" s="208"/>
      <c r="R205" s="208"/>
      <c r="S205" s="208"/>
      <c r="T205" s="209"/>
      <c r="AT205" s="210" t="s">
        <v>131</v>
      </c>
      <c r="AU205" s="210" t="s">
        <v>122</v>
      </c>
      <c r="AV205" s="12" t="s">
        <v>83</v>
      </c>
      <c r="AW205" s="12" t="s">
        <v>30</v>
      </c>
      <c r="AX205" s="12" t="s">
        <v>75</v>
      </c>
      <c r="AY205" s="210" t="s">
        <v>121</v>
      </c>
    </row>
    <row r="206" spans="2:65" s="13" customFormat="1" ht="11.25">
      <c r="B206" s="211"/>
      <c r="C206" s="212"/>
      <c r="D206" s="202" t="s">
        <v>131</v>
      </c>
      <c r="E206" s="213" t="s">
        <v>1</v>
      </c>
      <c r="F206" s="214" t="s">
        <v>122</v>
      </c>
      <c r="G206" s="212"/>
      <c r="H206" s="215">
        <v>2</v>
      </c>
      <c r="I206" s="216"/>
      <c r="J206" s="212"/>
      <c r="K206" s="212"/>
      <c r="L206" s="217"/>
      <c r="M206" s="218"/>
      <c r="N206" s="219"/>
      <c r="O206" s="219"/>
      <c r="P206" s="219"/>
      <c r="Q206" s="219"/>
      <c r="R206" s="219"/>
      <c r="S206" s="219"/>
      <c r="T206" s="220"/>
      <c r="AT206" s="221" t="s">
        <v>131</v>
      </c>
      <c r="AU206" s="221" t="s">
        <v>122</v>
      </c>
      <c r="AV206" s="13" t="s">
        <v>122</v>
      </c>
      <c r="AW206" s="13" t="s">
        <v>30</v>
      </c>
      <c r="AX206" s="13" t="s">
        <v>75</v>
      </c>
      <c r="AY206" s="221" t="s">
        <v>121</v>
      </c>
    </row>
    <row r="207" spans="2:65" s="14" customFormat="1" ht="11.25">
      <c r="B207" s="222"/>
      <c r="C207" s="223"/>
      <c r="D207" s="202" t="s">
        <v>131</v>
      </c>
      <c r="E207" s="224" t="s">
        <v>1</v>
      </c>
      <c r="F207" s="225" t="s">
        <v>134</v>
      </c>
      <c r="G207" s="223"/>
      <c r="H207" s="226">
        <v>2</v>
      </c>
      <c r="I207" s="227"/>
      <c r="J207" s="223"/>
      <c r="K207" s="223"/>
      <c r="L207" s="228"/>
      <c r="M207" s="229"/>
      <c r="N207" s="230"/>
      <c r="O207" s="230"/>
      <c r="P207" s="230"/>
      <c r="Q207" s="230"/>
      <c r="R207" s="230"/>
      <c r="S207" s="230"/>
      <c r="T207" s="231"/>
      <c r="AT207" s="232" t="s">
        <v>131</v>
      </c>
      <c r="AU207" s="232" t="s">
        <v>122</v>
      </c>
      <c r="AV207" s="14" t="s">
        <v>129</v>
      </c>
      <c r="AW207" s="14" t="s">
        <v>30</v>
      </c>
      <c r="AX207" s="14" t="s">
        <v>83</v>
      </c>
      <c r="AY207" s="232" t="s">
        <v>121</v>
      </c>
    </row>
    <row r="208" spans="2:65" s="1" customFormat="1" ht="36" customHeight="1">
      <c r="B208" s="33"/>
      <c r="C208" s="187" t="s">
        <v>251</v>
      </c>
      <c r="D208" s="187" t="s">
        <v>124</v>
      </c>
      <c r="E208" s="188" t="s">
        <v>252</v>
      </c>
      <c r="F208" s="189" t="s">
        <v>253</v>
      </c>
      <c r="G208" s="190" t="s">
        <v>148</v>
      </c>
      <c r="H208" s="191">
        <v>18.27</v>
      </c>
      <c r="I208" s="192"/>
      <c r="J208" s="191">
        <f>ROUND(I208*H208,3)</f>
        <v>0</v>
      </c>
      <c r="K208" s="189" t="s">
        <v>128</v>
      </c>
      <c r="L208" s="37"/>
      <c r="M208" s="193" t="s">
        <v>1</v>
      </c>
      <c r="N208" s="194" t="s">
        <v>41</v>
      </c>
      <c r="O208" s="65"/>
      <c r="P208" s="195">
        <f>O208*H208</f>
        <v>0</v>
      </c>
      <c r="Q208" s="195">
        <v>0</v>
      </c>
      <c r="R208" s="195">
        <f>Q208*H208</f>
        <v>0</v>
      </c>
      <c r="S208" s="195">
        <v>5.8999999999999997E-2</v>
      </c>
      <c r="T208" s="196">
        <f>S208*H208</f>
        <v>1.0779299999999998</v>
      </c>
      <c r="AR208" s="197" t="s">
        <v>129</v>
      </c>
      <c r="AT208" s="197" t="s">
        <v>124</v>
      </c>
      <c r="AU208" s="197" t="s">
        <v>122</v>
      </c>
      <c r="AY208" s="16" t="s">
        <v>121</v>
      </c>
      <c r="BE208" s="198">
        <f>IF(N208="základná",J208,0)</f>
        <v>0</v>
      </c>
      <c r="BF208" s="198">
        <f>IF(N208="znížená",J208,0)</f>
        <v>0</v>
      </c>
      <c r="BG208" s="198">
        <f>IF(N208="zákl. prenesená",J208,0)</f>
        <v>0</v>
      </c>
      <c r="BH208" s="198">
        <f>IF(N208="zníž. prenesená",J208,0)</f>
        <v>0</v>
      </c>
      <c r="BI208" s="198">
        <f>IF(N208="nulová",J208,0)</f>
        <v>0</v>
      </c>
      <c r="BJ208" s="16" t="s">
        <v>122</v>
      </c>
      <c r="BK208" s="199">
        <f>ROUND(I208*H208,3)</f>
        <v>0</v>
      </c>
      <c r="BL208" s="16" t="s">
        <v>129</v>
      </c>
      <c r="BM208" s="197" t="s">
        <v>254</v>
      </c>
    </row>
    <row r="209" spans="2:65" s="12" customFormat="1" ht="11.25">
      <c r="B209" s="200"/>
      <c r="C209" s="201"/>
      <c r="D209" s="202" t="s">
        <v>131</v>
      </c>
      <c r="E209" s="203" t="s">
        <v>1</v>
      </c>
      <c r="F209" s="204" t="s">
        <v>255</v>
      </c>
      <c r="G209" s="201"/>
      <c r="H209" s="203" t="s">
        <v>1</v>
      </c>
      <c r="I209" s="205"/>
      <c r="J209" s="201"/>
      <c r="K209" s="201"/>
      <c r="L209" s="206"/>
      <c r="M209" s="207"/>
      <c r="N209" s="208"/>
      <c r="O209" s="208"/>
      <c r="P209" s="208"/>
      <c r="Q209" s="208"/>
      <c r="R209" s="208"/>
      <c r="S209" s="208"/>
      <c r="T209" s="209"/>
      <c r="AT209" s="210" t="s">
        <v>131</v>
      </c>
      <c r="AU209" s="210" t="s">
        <v>122</v>
      </c>
      <c r="AV209" s="12" t="s">
        <v>83</v>
      </c>
      <c r="AW209" s="12" t="s">
        <v>30</v>
      </c>
      <c r="AX209" s="12" t="s">
        <v>75</v>
      </c>
      <c r="AY209" s="210" t="s">
        <v>121</v>
      </c>
    </row>
    <row r="210" spans="2:65" s="13" customFormat="1" ht="11.25">
      <c r="B210" s="211"/>
      <c r="C210" s="212"/>
      <c r="D210" s="202" t="s">
        <v>131</v>
      </c>
      <c r="E210" s="213" t="s">
        <v>1</v>
      </c>
      <c r="F210" s="214" t="s">
        <v>256</v>
      </c>
      <c r="G210" s="212"/>
      <c r="H210" s="215">
        <v>18.27</v>
      </c>
      <c r="I210" s="216"/>
      <c r="J210" s="212"/>
      <c r="K210" s="212"/>
      <c r="L210" s="217"/>
      <c r="M210" s="218"/>
      <c r="N210" s="219"/>
      <c r="O210" s="219"/>
      <c r="P210" s="219"/>
      <c r="Q210" s="219"/>
      <c r="R210" s="219"/>
      <c r="S210" s="219"/>
      <c r="T210" s="220"/>
      <c r="AT210" s="221" t="s">
        <v>131</v>
      </c>
      <c r="AU210" s="221" t="s">
        <v>122</v>
      </c>
      <c r="AV210" s="13" t="s">
        <v>122</v>
      </c>
      <c r="AW210" s="13" t="s">
        <v>30</v>
      </c>
      <c r="AX210" s="13" t="s">
        <v>75</v>
      </c>
      <c r="AY210" s="221" t="s">
        <v>121</v>
      </c>
    </row>
    <row r="211" spans="2:65" s="14" customFormat="1" ht="11.25">
      <c r="B211" s="222"/>
      <c r="C211" s="223"/>
      <c r="D211" s="202" t="s">
        <v>131</v>
      </c>
      <c r="E211" s="224" t="s">
        <v>1</v>
      </c>
      <c r="F211" s="225" t="s">
        <v>134</v>
      </c>
      <c r="G211" s="223"/>
      <c r="H211" s="226">
        <v>18.27</v>
      </c>
      <c r="I211" s="227"/>
      <c r="J211" s="223"/>
      <c r="K211" s="223"/>
      <c r="L211" s="228"/>
      <c r="M211" s="229"/>
      <c r="N211" s="230"/>
      <c r="O211" s="230"/>
      <c r="P211" s="230"/>
      <c r="Q211" s="230"/>
      <c r="R211" s="230"/>
      <c r="S211" s="230"/>
      <c r="T211" s="231"/>
      <c r="AT211" s="232" t="s">
        <v>131</v>
      </c>
      <c r="AU211" s="232" t="s">
        <v>122</v>
      </c>
      <c r="AV211" s="14" t="s">
        <v>129</v>
      </c>
      <c r="AW211" s="14" t="s">
        <v>30</v>
      </c>
      <c r="AX211" s="14" t="s">
        <v>83</v>
      </c>
      <c r="AY211" s="232" t="s">
        <v>121</v>
      </c>
    </row>
    <row r="212" spans="2:65" s="1" customFormat="1" ht="24" customHeight="1">
      <c r="B212" s="33"/>
      <c r="C212" s="187" t="s">
        <v>257</v>
      </c>
      <c r="D212" s="187" t="s">
        <v>124</v>
      </c>
      <c r="E212" s="188" t="s">
        <v>258</v>
      </c>
      <c r="F212" s="189" t="s">
        <v>259</v>
      </c>
      <c r="G212" s="190" t="s">
        <v>148</v>
      </c>
      <c r="H212" s="191">
        <v>66.95</v>
      </c>
      <c r="I212" s="192"/>
      <c r="J212" s="191">
        <f>ROUND(I212*H212,3)</f>
        <v>0</v>
      </c>
      <c r="K212" s="189" t="s">
        <v>128</v>
      </c>
      <c r="L212" s="37"/>
      <c r="M212" s="193" t="s">
        <v>1</v>
      </c>
      <c r="N212" s="194" t="s">
        <v>41</v>
      </c>
      <c r="O212" s="65"/>
      <c r="P212" s="195">
        <f>O212*H212</f>
        <v>0</v>
      </c>
      <c r="Q212" s="195">
        <v>0</v>
      </c>
      <c r="R212" s="195">
        <f>Q212*H212</f>
        <v>0</v>
      </c>
      <c r="S212" s="195">
        <v>0.05</v>
      </c>
      <c r="T212" s="196">
        <f>S212*H212</f>
        <v>3.3475000000000001</v>
      </c>
      <c r="AR212" s="197" t="s">
        <v>129</v>
      </c>
      <c r="AT212" s="197" t="s">
        <v>124</v>
      </c>
      <c r="AU212" s="197" t="s">
        <v>122</v>
      </c>
      <c r="AY212" s="16" t="s">
        <v>121</v>
      </c>
      <c r="BE212" s="198">
        <f>IF(N212="základná",J212,0)</f>
        <v>0</v>
      </c>
      <c r="BF212" s="198">
        <f>IF(N212="znížená",J212,0)</f>
        <v>0</v>
      </c>
      <c r="BG212" s="198">
        <f>IF(N212="zákl. prenesená",J212,0)</f>
        <v>0</v>
      </c>
      <c r="BH212" s="198">
        <f>IF(N212="zníž. prenesená",J212,0)</f>
        <v>0</v>
      </c>
      <c r="BI212" s="198">
        <f>IF(N212="nulová",J212,0)</f>
        <v>0</v>
      </c>
      <c r="BJ212" s="16" t="s">
        <v>122</v>
      </c>
      <c r="BK212" s="199">
        <f>ROUND(I212*H212,3)</f>
        <v>0</v>
      </c>
      <c r="BL212" s="16" t="s">
        <v>129</v>
      </c>
      <c r="BM212" s="197" t="s">
        <v>260</v>
      </c>
    </row>
    <row r="213" spans="2:65" s="12" customFormat="1" ht="11.25">
      <c r="B213" s="200"/>
      <c r="C213" s="201"/>
      <c r="D213" s="202" t="s">
        <v>131</v>
      </c>
      <c r="E213" s="203" t="s">
        <v>1</v>
      </c>
      <c r="F213" s="204" t="s">
        <v>261</v>
      </c>
      <c r="G213" s="201"/>
      <c r="H213" s="203" t="s">
        <v>1</v>
      </c>
      <c r="I213" s="205"/>
      <c r="J213" s="201"/>
      <c r="K213" s="201"/>
      <c r="L213" s="206"/>
      <c r="M213" s="207"/>
      <c r="N213" s="208"/>
      <c r="O213" s="208"/>
      <c r="P213" s="208"/>
      <c r="Q213" s="208"/>
      <c r="R213" s="208"/>
      <c r="S213" s="208"/>
      <c r="T213" s="209"/>
      <c r="AT213" s="210" t="s">
        <v>131</v>
      </c>
      <c r="AU213" s="210" t="s">
        <v>122</v>
      </c>
      <c r="AV213" s="12" t="s">
        <v>83</v>
      </c>
      <c r="AW213" s="12" t="s">
        <v>30</v>
      </c>
      <c r="AX213" s="12" t="s">
        <v>75</v>
      </c>
      <c r="AY213" s="210" t="s">
        <v>121</v>
      </c>
    </row>
    <row r="214" spans="2:65" s="13" customFormat="1" ht="11.25">
      <c r="B214" s="211"/>
      <c r="C214" s="212"/>
      <c r="D214" s="202" t="s">
        <v>131</v>
      </c>
      <c r="E214" s="213" t="s">
        <v>1</v>
      </c>
      <c r="F214" s="214" t="s">
        <v>262</v>
      </c>
      <c r="G214" s="212"/>
      <c r="H214" s="215">
        <v>66.95</v>
      </c>
      <c r="I214" s="216"/>
      <c r="J214" s="212"/>
      <c r="K214" s="212"/>
      <c r="L214" s="217"/>
      <c r="M214" s="218"/>
      <c r="N214" s="219"/>
      <c r="O214" s="219"/>
      <c r="P214" s="219"/>
      <c r="Q214" s="219"/>
      <c r="R214" s="219"/>
      <c r="S214" s="219"/>
      <c r="T214" s="220"/>
      <c r="AT214" s="221" t="s">
        <v>131</v>
      </c>
      <c r="AU214" s="221" t="s">
        <v>122</v>
      </c>
      <c r="AV214" s="13" t="s">
        <v>122</v>
      </c>
      <c r="AW214" s="13" t="s">
        <v>30</v>
      </c>
      <c r="AX214" s="13" t="s">
        <v>75</v>
      </c>
      <c r="AY214" s="221" t="s">
        <v>121</v>
      </c>
    </row>
    <row r="215" spans="2:65" s="14" customFormat="1" ht="11.25">
      <c r="B215" s="222"/>
      <c r="C215" s="223"/>
      <c r="D215" s="202" t="s">
        <v>131</v>
      </c>
      <c r="E215" s="224" t="s">
        <v>1</v>
      </c>
      <c r="F215" s="225" t="s">
        <v>134</v>
      </c>
      <c r="G215" s="223"/>
      <c r="H215" s="226">
        <v>66.95</v>
      </c>
      <c r="I215" s="227"/>
      <c r="J215" s="223"/>
      <c r="K215" s="223"/>
      <c r="L215" s="228"/>
      <c r="M215" s="229"/>
      <c r="N215" s="230"/>
      <c r="O215" s="230"/>
      <c r="P215" s="230"/>
      <c r="Q215" s="230"/>
      <c r="R215" s="230"/>
      <c r="S215" s="230"/>
      <c r="T215" s="231"/>
      <c r="AT215" s="232" t="s">
        <v>131</v>
      </c>
      <c r="AU215" s="232" t="s">
        <v>122</v>
      </c>
      <c r="AV215" s="14" t="s">
        <v>129</v>
      </c>
      <c r="AW215" s="14" t="s">
        <v>30</v>
      </c>
      <c r="AX215" s="14" t="s">
        <v>83</v>
      </c>
      <c r="AY215" s="232" t="s">
        <v>121</v>
      </c>
    </row>
    <row r="216" spans="2:65" s="1" customFormat="1" ht="24" customHeight="1">
      <c r="B216" s="33"/>
      <c r="C216" s="187" t="s">
        <v>263</v>
      </c>
      <c r="D216" s="187" t="s">
        <v>124</v>
      </c>
      <c r="E216" s="188" t="s">
        <v>264</v>
      </c>
      <c r="F216" s="189" t="s">
        <v>265</v>
      </c>
      <c r="G216" s="190" t="s">
        <v>137</v>
      </c>
      <c r="H216" s="191">
        <v>59.851999999999997</v>
      </c>
      <c r="I216" s="192"/>
      <c r="J216" s="191">
        <f>ROUND(I216*H216,3)</f>
        <v>0</v>
      </c>
      <c r="K216" s="189" t="s">
        <v>128</v>
      </c>
      <c r="L216" s="37"/>
      <c r="M216" s="193" t="s">
        <v>1</v>
      </c>
      <c r="N216" s="194" t="s">
        <v>41</v>
      </c>
      <c r="O216" s="65"/>
      <c r="P216" s="195">
        <f>O216*H216</f>
        <v>0</v>
      </c>
      <c r="Q216" s="195">
        <v>0</v>
      </c>
      <c r="R216" s="195">
        <f>Q216*H216</f>
        <v>0</v>
      </c>
      <c r="S216" s="195">
        <v>0</v>
      </c>
      <c r="T216" s="196">
        <f>S216*H216</f>
        <v>0</v>
      </c>
      <c r="AR216" s="197" t="s">
        <v>129</v>
      </c>
      <c r="AT216" s="197" t="s">
        <v>124</v>
      </c>
      <c r="AU216" s="197" t="s">
        <v>122</v>
      </c>
      <c r="AY216" s="16" t="s">
        <v>121</v>
      </c>
      <c r="BE216" s="198">
        <f>IF(N216="základná",J216,0)</f>
        <v>0</v>
      </c>
      <c r="BF216" s="198">
        <f>IF(N216="znížená",J216,0)</f>
        <v>0</v>
      </c>
      <c r="BG216" s="198">
        <f>IF(N216="zákl. prenesená",J216,0)</f>
        <v>0</v>
      </c>
      <c r="BH216" s="198">
        <f>IF(N216="zníž. prenesená",J216,0)</f>
        <v>0</v>
      </c>
      <c r="BI216" s="198">
        <f>IF(N216="nulová",J216,0)</f>
        <v>0</v>
      </c>
      <c r="BJ216" s="16" t="s">
        <v>122</v>
      </c>
      <c r="BK216" s="199">
        <f>ROUND(I216*H216,3)</f>
        <v>0</v>
      </c>
      <c r="BL216" s="16" t="s">
        <v>129</v>
      </c>
      <c r="BM216" s="197" t="s">
        <v>266</v>
      </c>
    </row>
    <row r="217" spans="2:65" s="1" customFormat="1" ht="16.5" customHeight="1">
      <c r="B217" s="33"/>
      <c r="C217" s="187" t="s">
        <v>267</v>
      </c>
      <c r="D217" s="187" t="s">
        <v>124</v>
      </c>
      <c r="E217" s="188" t="s">
        <v>268</v>
      </c>
      <c r="F217" s="189" t="s">
        <v>269</v>
      </c>
      <c r="G217" s="190" t="s">
        <v>137</v>
      </c>
      <c r="H217" s="191">
        <v>59.851999999999997</v>
      </c>
      <c r="I217" s="192"/>
      <c r="J217" s="191">
        <f>ROUND(I217*H217,3)</f>
        <v>0</v>
      </c>
      <c r="K217" s="189" t="s">
        <v>128</v>
      </c>
      <c r="L217" s="37"/>
      <c r="M217" s="193" t="s">
        <v>1</v>
      </c>
      <c r="N217" s="194" t="s">
        <v>41</v>
      </c>
      <c r="O217" s="65"/>
      <c r="P217" s="195">
        <f>O217*H217</f>
        <v>0</v>
      </c>
      <c r="Q217" s="195">
        <v>0</v>
      </c>
      <c r="R217" s="195">
        <f>Q217*H217</f>
        <v>0</v>
      </c>
      <c r="S217" s="195">
        <v>0</v>
      </c>
      <c r="T217" s="196">
        <f>S217*H217</f>
        <v>0</v>
      </c>
      <c r="AR217" s="197" t="s">
        <v>129</v>
      </c>
      <c r="AT217" s="197" t="s">
        <v>124</v>
      </c>
      <c r="AU217" s="197" t="s">
        <v>122</v>
      </c>
      <c r="AY217" s="16" t="s">
        <v>121</v>
      </c>
      <c r="BE217" s="198">
        <f>IF(N217="základná",J217,0)</f>
        <v>0</v>
      </c>
      <c r="BF217" s="198">
        <f>IF(N217="znížená",J217,0)</f>
        <v>0</v>
      </c>
      <c r="BG217" s="198">
        <f>IF(N217="zákl. prenesená",J217,0)</f>
        <v>0</v>
      </c>
      <c r="BH217" s="198">
        <f>IF(N217="zníž. prenesená",J217,0)</f>
        <v>0</v>
      </c>
      <c r="BI217" s="198">
        <f>IF(N217="nulová",J217,0)</f>
        <v>0</v>
      </c>
      <c r="BJ217" s="16" t="s">
        <v>122</v>
      </c>
      <c r="BK217" s="199">
        <f>ROUND(I217*H217,3)</f>
        <v>0</v>
      </c>
      <c r="BL217" s="16" t="s">
        <v>129</v>
      </c>
      <c r="BM217" s="197" t="s">
        <v>270</v>
      </c>
    </row>
    <row r="218" spans="2:65" s="1" customFormat="1" ht="24" customHeight="1">
      <c r="B218" s="33"/>
      <c r="C218" s="187" t="s">
        <v>271</v>
      </c>
      <c r="D218" s="187" t="s">
        <v>124</v>
      </c>
      <c r="E218" s="188" t="s">
        <v>272</v>
      </c>
      <c r="F218" s="189" t="s">
        <v>273</v>
      </c>
      <c r="G218" s="190" t="s">
        <v>137</v>
      </c>
      <c r="H218" s="191">
        <v>1197.04</v>
      </c>
      <c r="I218" s="192"/>
      <c r="J218" s="191">
        <f>ROUND(I218*H218,3)</f>
        <v>0</v>
      </c>
      <c r="K218" s="189" t="s">
        <v>128</v>
      </c>
      <c r="L218" s="37"/>
      <c r="M218" s="193" t="s">
        <v>1</v>
      </c>
      <c r="N218" s="194" t="s">
        <v>41</v>
      </c>
      <c r="O218" s="65"/>
      <c r="P218" s="195">
        <f>O218*H218</f>
        <v>0</v>
      </c>
      <c r="Q218" s="195">
        <v>0</v>
      </c>
      <c r="R218" s="195">
        <f>Q218*H218</f>
        <v>0</v>
      </c>
      <c r="S218" s="195">
        <v>0</v>
      </c>
      <c r="T218" s="196">
        <f>S218*H218</f>
        <v>0</v>
      </c>
      <c r="AR218" s="197" t="s">
        <v>129</v>
      </c>
      <c r="AT218" s="197" t="s">
        <v>124</v>
      </c>
      <c r="AU218" s="197" t="s">
        <v>122</v>
      </c>
      <c r="AY218" s="16" t="s">
        <v>121</v>
      </c>
      <c r="BE218" s="198">
        <f>IF(N218="základná",J218,0)</f>
        <v>0</v>
      </c>
      <c r="BF218" s="198">
        <f>IF(N218="znížená",J218,0)</f>
        <v>0</v>
      </c>
      <c r="BG218" s="198">
        <f>IF(N218="zákl. prenesená",J218,0)</f>
        <v>0</v>
      </c>
      <c r="BH218" s="198">
        <f>IF(N218="zníž. prenesená",J218,0)</f>
        <v>0</v>
      </c>
      <c r="BI218" s="198">
        <f>IF(N218="nulová",J218,0)</f>
        <v>0</v>
      </c>
      <c r="BJ218" s="16" t="s">
        <v>122</v>
      </c>
      <c r="BK218" s="199">
        <f>ROUND(I218*H218,3)</f>
        <v>0</v>
      </c>
      <c r="BL218" s="16" t="s">
        <v>129</v>
      </c>
      <c r="BM218" s="197" t="s">
        <v>274</v>
      </c>
    </row>
    <row r="219" spans="2:65" s="13" customFormat="1" ht="11.25">
      <c r="B219" s="211"/>
      <c r="C219" s="212"/>
      <c r="D219" s="202" t="s">
        <v>131</v>
      </c>
      <c r="E219" s="212"/>
      <c r="F219" s="214" t="s">
        <v>275</v>
      </c>
      <c r="G219" s="212"/>
      <c r="H219" s="215">
        <v>1197.04</v>
      </c>
      <c r="I219" s="216"/>
      <c r="J219" s="212"/>
      <c r="K219" s="212"/>
      <c r="L219" s="217"/>
      <c r="M219" s="218"/>
      <c r="N219" s="219"/>
      <c r="O219" s="219"/>
      <c r="P219" s="219"/>
      <c r="Q219" s="219"/>
      <c r="R219" s="219"/>
      <c r="S219" s="219"/>
      <c r="T219" s="220"/>
      <c r="AT219" s="221" t="s">
        <v>131</v>
      </c>
      <c r="AU219" s="221" t="s">
        <v>122</v>
      </c>
      <c r="AV219" s="13" t="s">
        <v>122</v>
      </c>
      <c r="AW219" s="13" t="s">
        <v>4</v>
      </c>
      <c r="AX219" s="13" t="s">
        <v>83</v>
      </c>
      <c r="AY219" s="221" t="s">
        <v>121</v>
      </c>
    </row>
    <row r="220" spans="2:65" s="1" customFormat="1" ht="24" customHeight="1">
      <c r="B220" s="33"/>
      <c r="C220" s="187" t="s">
        <v>276</v>
      </c>
      <c r="D220" s="187" t="s">
        <v>124</v>
      </c>
      <c r="E220" s="188" t="s">
        <v>277</v>
      </c>
      <c r="F220" s="189" t="s">
        <v>278</v>
      </c>
      <c r="G220" s="190" t="s">
        <v>137</v>
      </c>
      <c r="H220" s="191">
        <v>59.851999999999997</v>
      </c>
      <c r="I220" s="192"/>
      <c r="J220" s="191">
        <f>ROUND(I220*H220,3)</f>
        <v>0</v>
      </c>
      <c r="K220" s="189" t="s">
        <v>128</v>
      </c>
      <c r="L220" s="37"/>
      <c r="M220" s="193" t="s">
        <v>1</v>
      </c>
      <c r="N220" s="194" t="s">
        <v>41</v>
      </c>
      <c r="O220" s="65"/>
      <c r="P220" s="195">
        <f>O220*H220</f>
        <v>0</v>
      </c>
      <c r="Q220" s="195">
        <v>0</v>
      </c>
      <c r="R220" s="195">
        <f>Q220*H220</f>
        <v>0</v>
      </c>
      <c r="S220" s="195">
        <v>0</v>
      </c>
      <c r="T220" s="196">
        <f>S220*H220</f>
        <v>0</v>
      </c>
      <c r="AR220" s="197" t="s">
        <v>129</v>
      </c>
      <c r="AT220" s="197" t="s">
        <v>124</v>
      </c>
      <c r="AU220" s="197" t="s">
        <v>122</v>
      </c>
      <c r="AY220" s="16" t="s">
        <v>121</v>
      </c>
      <c r="BE220" s="198">
        <f>IF(N220="základná",J220,0)</f>
        <v>0</v>
      </c>
      <c r="BF220" s="198">
        <f>IF(N220="znížená",J220,0)</f>
        <v>0</v>
      </c>
      <c r="BG220" s="198">
        <f>IF(N220="zákl. prenesená",J220,0)</f>
        <v>0</v>
      </c>
      <c r="BH220" s="198">
        <f>IF(N220="zníž. prenesená",J220,0)</f>
        <v>0</v>
      </c>
      <c r="BI220" s="198">
        <f>IF(N220="nulová",J220,0)</f>
        <v>0</v>
      </c>
      <c r="BJ220" s="16" t="s">
        <v>122</v>
      </c>
      <c r="BK220" s="199">
        <f>ROUND(I220*H220,3)</f>
        <v>0</v>
      </c>
      <c r="BL220" s="16" t="s">
        <v>129</v>
      </c>
      <c r="BM220" s="197" t="s">
        <v>279</v>
      </c>
    </row>
    <row r="221" spans="2:65" s="1" customFormat="1" ht="24" customHeight="1">
      <c r="B221" s="33"/>
      <c r="C221" s="187" t="s">
        <v>280</v>
      </c>
      <c r="D221" s="187" t="s">
        <v>124</v>
      </c>
      <c r="E221" s="188" t="s">
        <v>281</v>
      </c>
      <c r="F221" s="189" t="s">
        <v>282</v>
      </c>
      <c r="G221" s="190" t="s">
        <v>137</v>
      </c>
      <c r="H221" s="191">
        <v>299.26</v>
      </c>
      <c r="I221" s="192"/>
      <c r="J221" s="191">
        <f>ROUND(I221*H221,3)</f>
        <v>0</v>
      </c>
      <c r="K221" s="189" t="s">
        <v>128</v>
      </c>
      <c r="L221" s="37"/>
      <c r="M221" s="193" t="s">
        <v>1</v>
      </c>
      <c r="N221" s="194" t="s">
        <v>41</v>
      </c>
      <c r="O221" s="65"/>
      <c r="P221" s="195">
        <f>O221*H221</f>
        <v>0</v>
      </c>
      <c r="Q221" s="195">
        <v>0</v>
      </c>
      <c r="R221" s="195">
        <f>Q221*H221</f>
        <v>0</v>
      </c>
      <c r="S221" s="195">
        <v>0</v>
      </c>
      <c r="T221" s="196">
        <f>S221*H221</f>
        <v>0</v>
      </c>
      <c r="AR221" s="197" t="s">
        <v>129</v>
      </c>
      <c r="AT221" s="197" t="s">
        <v>124</v>
      </c>
      <c r="AU221" s="197" t="s">
        <v>122</v>
      </c>
      <c r="AY221" s="16" t="s">
        <v>121</v>
      </c>
      <c r="BE221" s="198">
        <f>IF(N221="základná",J221,0)</f>
        <v>0</v>
      </c>
      <c r="BF221" s="198">
        <f>IF(N221="znížená",J221,0)</f>
        <v>0</v>
      </c>
      <c r="BG221" s="198">
        <f>IF(N221="zákl. prenesená",J221,0)</f>
        <v>0</v>
      </c>
      <c r="BH221" s="198">
        <f>IF(N221="zníž. prenesená",J221,0)</f>
        <v>0</v>
      </c>
      <c r="BI221" s="198">
        <f>IF(N221="nulová",J221,0)</f>
        <v>0</v>
      </c>
      <c r="BJ221" s="16" t="s">
        <v>122</v>
      </c>
      <c r="BK221" s="199">
        <f>ROUND(I221*H221,3)</f>
        <v>0</v>
      </c>
      <c r="BL221" s="16" t="s">
        <v>129</v>
      </c>
      <c r="BM221" s="197" t="s">
        <v>283</v>
      </c>
    </row>
    <row r="222" spans="2:65" s="13" customFormat="1" ht="11.25">
      <c r="B222" s="211"/>
      <c r="C222" s="212"/>
      <c r="D222" s="202" t="s">
        <v>131</v>
      </c>
      <c r="E222" s="212"/>
      <c r="F222" s="214" t="s">
        <v>284</v>
      </c>
      <c r="G222" s="212"/>
      <c r="H222" s="215">
        <v>299.26</v>
      </c>
      <c r="I222" s="216"/>
      <c r="J222" s="212"/>
      <c r="K222" s="212"/>
      <c r="L222" s="217"/>
      <c r="M222" s="218"/>
      <c r="N222" s="219"/>
      <c r="O222" s="219"/>
      <c r="P222" s="219"/>
      <c r="Q222" s="219"/>
      <c r="R222" s="219"/>
      <c r="S222" s="219"/>
      <c r="T222" s="220"/>
      <c r="AT222" s="221" t="s">
        <v>131</v>
      </c>
      <c r="AU222" s="221" t="s">
        <v>122</v>
      </c>
      <c r="AV222" s="13" t="s">
        <v>122</v>
      </c>
      <c r="AW222" s="13" t="s">
        <v>4</v>
      </c>
      <c r="AX222" s="13" t="s">
        <v>83</v>
      </c>
      <c r="AY222" s="221" t="s">
        <v>121</v>
      </c>
    </row>
    <row r="223" spans="2:65" s="1" customFormat="1" ht="24" customHeight="1">
      <c r="B223" s="33"/>
      <c r="C223" s="187" t="s">
        <v>285</v>
      </c>
      <c r="D223" s="187" t="s">
        <v>124</v>
      </c>
      <c r="E223" s="188" t="s">
        <v>286</v>
      </c>
      <c r="F223" s="189" t="s">
        <v>287</v>
      </c>
      <c r="G223" s="190" t="s">
        <v>137</v>
      </c>
      <c r="H223" s="191">
        <v>59.851999999999997</v>
      </c>
      <c r="I223" s="192"/>
      <c r="J223" s="191">
        <f>ROUND(I223*H223,3)</f>
        <v>0</v>
      </c>
      <c r="K223" s="189" t="s">
        <v>128</v>
      </c>
      <c r="L223" s="37"/>
      <c r="M223" s="193" t="s">
        <v>1</v>
      </c>
      <c r="N223" s="194" t="s">
        <v>41</v>
      </c>
      <c r="O223" s="65"/>
      <c r="P223" s="195">
        <f>O223*H223</f>
        <v>0</v>
      </c>
      <c r="Q223" s="195">
        <v>0</v>
      </c>
      <c r="R223" s="195">
        <f>Q223*H223</f>
        <v>0</v>
      </c>
      <c r="S223" s="195">
        <v>0</v>
      </c>
      <c r="T223" s="196">
        <f>S223*H223</f>
        <v>0</v>
      </c>
      <c r="AR223" s="197" t="s">
        <v>129</v>
      </c>
      <c r="AT223" s="197" t="s">
        <v>124</v>
      </c>
      <c r="AU223" s="197" t="s">
        <v>122</v>
      </c>
      <c r="AY223" s="16" t="s">
        <v>121</v>
      </c>
      <c r="BE223" s="198">
        <f>IF(N223="základná",J223,0)</f>
        <v>0</v>
      </c>
      <c r="BF223" s="198">
        <f>IF(N223="znížená",J223,0)</f>
        <v>0</v>
      </c>
      <c r="BG223" s="198">
        <f>IF(N223="zákl. prenesená",J223,0)</f>
        <v>0</v>
      </c>
      <c r="BH223" s="198">
        <f>IF(N223="zníž. prenesená",J223,0)</f>
        <v>0</v>
      </c>
      <c r="BI223" s="198">
        <f>IF(N223="nulová",J223,0)</f>
        <v>0</v>
      </c>
      <c r="BJ223" s="16" t="s">
        <v>122</v>
      </c>
      <c r="BK223" s="199">
        <f>ROUND(I223*H223,3)</f>
        <v>0</v>
      </c>
      <c r="BL223" s="16" t="s">
        <v>129</v>
      </c>
      <c r="BM223" s="197" t="s">
        <v>288</v>
      </c>
    </row>
    <row r="224" spans="2:65" s="1" customFormat="1" ht="24" customHeight="1">
      <c r="B224" s="33"/>
      <c r="C224" s="187" t="s">
        <v>289</v>
      </c>
      <c r="D224" s="187" t="s">
        <v>124</v>
      </c>
      <c r="E224" s="188" t="s">
        <v>290</v>
      </c>
      <c r="F224" s="189" t="s">
        <v>291</v>
      </c>
      <c r="G224" s="190" t="s">
        <v>137</v>
      </c>
      <c r="H224" s="191">
        <v>0.95</v>
      </c>
      <c r="I224" s="192"/>
      <c r="J224" s="191">
        <f>ROUND(I224*H224,3)</f>
        <v>0</v>
      </c>
      <c r="K224" s="189" t="s">
        <v>128</v>
      </c>
      <c r="L224" s="37"/>
      <c r="M224" s="193" t="s">
        <v>1</v>
      </c>
      <c r="N224" s="194" t="s">
        <v>41</v>
      </c>
      <c r="O224" s="65"/>
      <c r="P224" s="195">
        <f>O224*H224</f>
        <v>0</v>
      </c>
      <c r="Q224" s="195">
        <v>0</v>
      </c>
      <c r="R224" s="195">
        <f>Q224*H224</f>
        <v>0</v>
      </c>
      <c r="S224" s="195">
        <v>0</v>
      </c>
      <c r="T224" s="196">
        <f>S224*H224</f>
        <v>0</v>
      </c>
      <c r="AR224" s="197" t="s">
        <v>129</v>
      </c>
      <c r="AT224" s="197" t="s">
        <v>124</v>
      </c>
      <c r="AU224" s="197" t="s">
        <v>122</v>
      </c>
      <c r="AY224" s="16" t="s">
        <v>121</v>
      </c>
      <c r="BE224" s="198">
        <f>IF(N224="základná",J224,0)</f>
        <v>0</v>
      </c>
      <c r="BF224" s="198">
        <f>IF(N224="znížená",J224,0)</f>
        <v>0</v>
      </c>
      <c r="BG224" s="198">
        <f>IF(N224="zákl. prenesená",J224,0)</f>
        <v>0</v>
      </c>
      <c r="BH224" s="198">
        <f>IF(N224="zníž. prenesená",J224,0)</f>
        <v>0</v>
      </c>
      <c r="BI224" s="198">
        <f>IF(N224="nulová",J224,0)</f>
        <v>0</v>
      </c>
      <c r="BJ224" s="16" t="s">
        <v>122</v>
      </c>
      <c r="BK224" s="199">
        <f>ROUND(I224*H224,3)</f>
        <v>0</v>
      </c>
      <c r="BL224" s="16" t="s">
        <v>129</v>
      </c>
      <c r="BM224" s="197" t="s">
        <v>292</v>
      </c>
    </row>
    <row r="225" spans="2:65" s="11" customFormat="1" ht="22.9" customHeight="1">
      <c r="B225" s="171"/>
      <c r="C225" s="172"/>
      <c r="D225" s="173" t="s">
        <v>74</v>
      </c>
      <c r="E225" s="185" t="s">
        <v>293</v>
      </c>
      <c r="F225" s="185" t="s">
        <v>294</v>
      </c>
      <c r="G225" s="172"/>
      <c r="H225" s="172"/>
      <c r="I225" s="175"/>
      <c r="J225" s="186">
        <f>BK225</f>
        <v>0</v>
      </c>
      <c r="K225" s="172"/>
      <c r="L225" s="177"/>
      <c r="M225" s="178"/>
      <c r="N225" s="179"/>
      <c r="O225" s="179"/>
      <c r="P225" s="180">
        <f>P226</f>
        <v>0</v>
      </c>
      <c r="Q225" s="179"/>
      <c r="R225" s="180">
        <f>R226</f>
        <v>0</v>
      </c>
      <c r="S225" s="179"/>
      <c r="T225" s="181">
        <f>T226</f>
        <v>0</v>
      </c>
      <c r="AR225" s="182" t="s">
        <v>83</v>
      </c>
      <c r="AT225" s="183" t="s">
        <v>74</v>
      </c>
      <c r="AU225" s="183" t="s">
        <v>83</v>
      </c>
      <c r="AY225" s="182" t="s">
        <v>121</v>
      </c>
      <c r="BK225" s="184">
        <f>BK226</f>
        <v>0</v>
      </c>
    </row>
    <row r="226" spans="2:65" s="1" customFormat="1" ht="24" customHeight="1">
      <c r="B226" s="33"/>
      <c r="C226" s="187" t="s">
        <v>295</v>
      </c>
      <c r="D226" s="187" t="s">
        <v>124</v>
      </c>
      <c r="E226" s="188" t="s">
        <v>296</v>
      </c>
      <c r="F226" s="189" t="s">
        <v>297</v>
      </c>
      <c r="G226" s="190" t="s">
        <v>137</v>
      </c>
      <c r="H226" s="191">
        <v>8.5079999999999991</v>
      </c>
      <c r="I226" s="192"/>
      <c r="J226" s="191">
        <f>ROUND(I226*H226,3)</f>
        <v>0</v>
      </c>
      <c r="K226" s="189" t="s">
        <v>128</v>
      </c>
      <c r="L226" s="37"/>
      <c r="M226" s="193" t="s">
        <v>1</v>
      </c>
      <c r="N226" s="194" t="s">
        <v>41</v>
      </c>
      <c r="O226" s="65"/>
      <c r="P226" s="195">
        <f>O226*H226</f>
        <v>0</v>
      </c>
      <c r="Q226" s="195">
        <v>0</v>
      </c>
      <c r="R226" s="195">
        <f>Q226*H226</f>
        <v>0</v>
      </c>
      <c r="S226" s="195">
        <v>0</v>
      </c>
      <c r="T226" s="196">
        <f>S226*H226</f>
        <v>0</v>
      </c>
      <c r="AR226" s="197" t="s">
        <v>129</v>
      </c>
      <c r="AT226" s="197" t="s">
        <v>124</v>
      </c>
      <c r="AU226" s="197" t="s">
        <v>122</v>
      </c>
      <c r="AY226" s="16" t="s">
        <v>121</v>
      </c>
      <c r="BE226" s="198">
        <f>IF(N226="základná",J226,0)</f>
        <v>0</v>
      </c>
      <c r="BF226" s="198">
        <f>IF(N226="znížená",J226,0)</f>
        <v>0</v>
      </c>
      <c r="BG226" s="198">
        <f>IF(N226="zákl. prenesená",J226,0)</f>
        <v>0</v>
      </c>
      <c r="BH226" s="198">
        <f>IF(N226="zníž. prenesená",J226,0)</f>
        <v>0</v>
      </c>
      <c r="BI226" s="198">
        <f>IF(N226="nulová",J226,0)</f>
        <v>0</v>
      </c>
      <c r="BJ226" s="16" t="s">
        <v>122</v>
      </c>
      <c r="BK226" s="199">
        <f>ROUND(I226*H226,3)</f>
        <v>0</v>
      </c>
      <c r="BL226" s="16" t="s">
        <v>129</v>
      </c>
      <c r="BM226" s="197" t="s">
        <v>298</v>
      </c>
    </row>
    <row r="227" spans="2:65" s="11" customFormat="1" ht="25.9" customHeight="1">
      <c r="B227" s="171"/>
      <c r="C227" s="172"/>
      <c r="D227" s="173" t="s">
        <v>74</v>
      </c>
      <c r="E227" s="174" t="s">
        <v>299</v>
      </c>
      <c r="F227" s="174" t="s">
        <v>300</v>
      </c>
      <c r="G227" s="172"/>
      <c r="H227" s="172"/>
      <c r="I227" s="175"/>
      <c r="J227" s="176">
        <f>BK227</f>
        <v>0</v>
      </c>
      <c r="K227" s="172"/>
      <c r="L227" s="177"/>
      <c r="M227" s="178"/>
      <c r="N227" s="179"/>
      <c r="O227" s="179"/>
      <c r="P227" s="180">
        <f>P228+P238+P296+P310+P327+P329+P337</f>
        <v>0</v>
      </c>
      <c r="Q227" s="179"/>
      <c r="R227" s="180">
        <f>R228+R238+R296+R310+R327+R329+R337</f>
        <v>3.2279423300000003</v>
      </c>
      <c r="S227" s="179"/>
      <c r="T227" s="181">
        <f>T228+T238+T296+T310+T327+T329+T337</f>
        <v>1.2001420000000003</v>
      </c>
      <c r="AR227" s="182" t="s">
        <v>122</v>
      </c>
      <c r="AT227" s="183" t="s">
        <v>74</v>
      </c>
      <c r="AU227" s="183" t="s">
        <v>75</v>
      </c>
      <c r="AY227" s="182" t="s">
        <v>121</v>
      </c>
      <c r="BK227" s="184">
        <f>BK228+BK238+BK296+BK310+BK327+BK329+BK337</f>
        <v>0</v>
      </c>
    </row>
    <row r="228" spans="2:65" s="11" customFormat="1" ht="22.9" customHeight="1">
      <c r="B228" s="171"/>
      <c r="C228" s="172"/>
      <c r="D228" s="173" t="s">
        <v>74</v>
      </c>
      <c r="E228" s="185" t="s">
        <v>301</v>
      </c>
      <c r="F228" s="185" t="s">
        <v>302</v>
      </c>
      <c r="G228" s="172"/>
      <c r="H228" s="172"/>
      <c r="I228" s="175"/>
      <c r="J228" s="186">
        <f>BK228</f>
        <v>0</v>
      </c>
      <c r="K228" s="172"/>
      <c r="L228" s="177"/>
      <c r="M228" s="178"/>
      <c r="N228" s="179"/>
      <c r="O228" s="179"/>
      <c r="P228" s="180">
        <f>SUM(P229:P237)</f>
        <v>0</v>
      </c>
      <c r="Q228" s="179"/>
      <c r="R228" s="180">
        <f>SUM(R229:R237)</f>
        <v>0.40206100000000006</v>
      </c>
      <c r="S228" s="179"/>
      <c r="T228" s="181">
        <f>SUM(T229:T237)</f>
        <v>0</v>
      </c>
      <c r="AR228" s="182" t="s">
        <v>122</v>
      </c>
      <c r="AT228" s="183" t="s">
        <v>74</v>
      </c>
      <c r="AU228" s="183" t="s">
        <v>83</v>
      </c>
      <c r="AY228" s="182" t="s">
        <v>121</v>
      </c>
      <c r="BK228" s="184">
        <f>SUM(BK229:BK237)</f>
        <v>0</v>
      </c>
    </row>
    <row r="229" spans="2:65" s="1" customFormat="1" ht="24" customHeight="1">
      <c r="B229" s="33"/>
      <c r="C229" s="187" t="s">
        <v>303</v>
      </c>
      <c r="D229" s="187" t="s">
        <v>124</v>
      </c>
      <c r="E229" s="188" t="s">
        <v>304</v>
      </c>
      <c r="F229" s="189" t="s">
        <v>305</v>
      </c>
      <c r="G229" s="190" t="s">
        <v>148</v>
      </c>
      <c r="H229" s="191">
        <v>65.05</v>
      </c>
      <c r="I229" s="192"/>
      <c r="J229" s="191">
        <f>ROUND(I229*H229,3)</f>
        <v>0</v>
      </c>
      <c r="K229" s="189" t="s">
        <v>128</v>
      </c>
      <c r="L229" s="37"/>
      <c r="M229" s="193" t="s">
        <v>1</v>
      </c>
      <c r="N229" s="194" t="s">
        <v>41</v>
      </c>
      <c r="O229" s="65"/>
      <c r="P229" s="195">
        <f>O229*H229</f>
        <v>0</v>
      </c>
      <c r="Q229" s="195">
        <v>0</v>
      </c>
      <c r="R229" s="195">
        <f>Q229*H229</f>
        <v>0</v>
      </c>
      <c r="S229" s="195">
        <v>0</v>
      </c>
      <c r="T229" s="196">
        <f>S229*H229</f>
        <v>0</v>
      </c>
      <c r="AR229" s="197" t="s">
        <v>205</v>
      </c>
      <c r="AT229" s="197" t="s">
        <v>124</v>
      </c>
      <c r="AU229" s="197" t="s">
        <v>122</v>
      </c>
      <c r="AY229" s="16" t="s">
        <v>121</v>
      </c>
      <c r="BE229" s="198">
        <f>IF(N229="základná",J229,0)</f>
        <v>0</v>
      </c>
      <c r="BF229" s="198">
        <f>IF(N229="znížená",J229,0)</f>
        <v>0</v>
      </c>
      <c r="BG229" s="198">
        <f>IF(N229="zákl. prenesená",J229,0)</f>
        <v>0</v>
      </c>
      <c r="BH229" s="198">
        <f>IF(N229="zníž. prenesená",J229,0)</f>
        <v>0</v>
      </c>
      <c r="BI229" s="198">
        <f>IF(N229="nulová",J229,0)</f>
        <v>0</v>
      </c>
      <c r="BJ229" s="16" t="s">
        <v>122</v>
      </c>
      <c r="BK229" s="199">
        <f>ROUND(I229*H229,3)</f>
        <v>0</v>
      </c>
      <c r="BL229" s="16" t="s">
        <v>205</v>
      </c>
      <c r="BM229" s="197" t="s">
        <v>306</v>
      </c>
    </row>
    <row r="230" spans="2:65" s="1" customFormat="1" ht="16.5" customHeight="1">
      <c r="B230" s="33"/>
      <c r="C230" s="233" t="s">
        <v>307</v>
      </c>
      <c r="D230" s="233" t="s">
        <v>231</v>
      </c>
      <c r="E230" s="234" t="s">
        <v>308</v>
      </c>
      <c r="F230" s="235" t="s">
        <v>309</v>
      </c>
      <c r="G230" s="236" t="s">
        <v>137</v>
      </c>
      <c r="H230" s="237">
        <v>4.9000000000000002E-2</v>
      </c>
      <c r="I230" s="238"/>
      <c r="J230" s="237">
        <f>ROUND(I230*H230,3)</f>
        <v>0</v>
      </c>
      <c r="K230" s="235" t="s">
        <v>128</v>
      </c>
      <c r="L230" s="239"/>
      <c r="M230" s="240" t="s">
        <v>1</v>
      </c>
      <c r="N230" s="241" t="s">
        <v>41</v>
      </c>
      <c r="O230" s="65"/>
      <c r="P230" s="195">
        <f>O230*H230</f>
        <v>0</v>
      </c>
      <c r="Q230" s="195">
        <v>1</v>
      </c>
      <c r="R230" s="195">
        <f>Q230*H230</f>
        <v>4.9000000000000002E-2</v>
      </c>
      <c r="S230" s="195">
        <v>0</v>
      </c>
      <c r="T230" s="196">
        <f>S230*H230</f>
        <v>0</v>
      </c>
      <c r="AR230" s="197" t="s">
        <v>280</v>
      </c>
      <c r="AT230" s="197" t="s">
        <v>231</v>
      </c>
      <c r="AU230" s="197" t="s">
        <v>122</v>
      </c>
      <c r="AY230" s="16" t="s">
        <v>121</v>
      </c>
      <c r="BE230" s="198">
        <f>IF(N230="základná",J230,0)</f>
        <v>0</v>
      </c>
      <c r="BF230" s="198">
        <f>IF(N230="znížená",J230,0)</f>
        <v>0</v>
      </c>
      <c r="BG230" s="198">
        <f>IF(N230="zákl. prenesená",J230,0)</f>
        <v>0</v>
      </c>
      <c r="BH230" s="198">
        <f>IF(N230="zníž. prenesená",J230,0)</f>
        <v>0</v>
      </c>
      <c r="BI230" s="198">
        <f>IF(N230="nulová",J230,0)</f>
        <v>0</v>
      </c>
      <c r="BJ230" s="16" t="s">
        <v>122</v>
      </c>
      <c r="BK230" s="199">
        <f>ROUND(I230*H230,3)</f>
        <v>0</v>
      </c>
      <c r="BL230" s="16" t="s">
        <v>205</v>
      </c>
      <c r="BM230" s="197" t="s">
        <v>310</v>
      </c>
    </row>
    <row r="231" spans="2:65" s="13" customFormat="1" ht="11.25">
      <c r="B231" s="211"/>
      <c r="C231" s="212"/>
      <c r="D231" s="202" t="s">
        <v>131</v>
      </c>
      <c r="E231" s="212"/>
      <c r="F231" s="214" t="s">
        <v>311</v>
      </c>
      <c r="G231" s="212"/>
      <c r="H231" s="215">
        <v>4.9000000000000002E-2</v>
      </c>
      <c r="I231" s="216"/>
      <c r="J231" s="212"/>
      <c r="K231" s="212"/>
      <c r="L231" s="217"/>
      <c r="M231" s="218"/>
      <c r="N231" s="219"/>
      <c r="O231" s="219"/>
      <c r="P231" s="219"/>
      <c r="Q231" s="219"/>
      <c r="R231" s="219"/>
      <c r="S231" s="219"/>
      <c r="T231" s="220"/>
      <c r="AT231" s="221" t="s">
        <v>131</v>
      </c>
      <c r="AU231" s="221" t="s">
        <v>122</v>
      </c>
      <c r="AV231" s="13" t="s">
        <v>122</v>
      </c>
      <c r="AW231" s="13" t="s">
        <v>4</v>
      </c>
      <c r="AX231" s="13" t="s">
        <v>83</v>
      </c>
      <c r="AY231" s="221" t="s">
        <v>121</v>
      </c>
    </row>
    <row r="232" spans="2:65" s="1" customFormat="1" ht="24" customHeight="1">
      <c r="B232" s="33"/>
      <c r="C232" s="187" t="s">
        <v>312</v>
      </c>
      <c r="D232" s="187" t="s">
        <v>124</v>
      </c>
      <c r="E232" s="188" t="s">
        <v>313</v>
      </c>
      <c r="F232" s="189" t="s">
        <v>314</v>
      </c>
      <c r="G232" s="190" t="s">
        <v>148</v>
      </c>
      <c r="H232" s="191">
        <v>65.05</v>
      </c>
      <c r="I232" s="192"/>
      <c r="J232" s="191">
        <f>ROUND(I232*H232,3)</f>
        <v>0</v>
      </c>
      <c r="K232" s="189" t="s">
        <v>128</v>
      </c>
      <c r="L232" s="37"/>
      <c r="M232" s="193" t="s">
        <v>1</v>
      </c>
      <c r="N232" s="194" t="s">
        <v>41</v>
      </c>
      <c r="O232" s="65"/>
      <c r="P232" s="195">
        <f>O232*H232</f>
        <v>0</v>
      </c>
      <c r="Q232" s="195">
        <v>5.4000000000000001E-4</v>
      </c>
      <c r="R232" s="195">
        <f>Q232*H232</f>
        <v>3.5126999999999999E-2</v>
      </c>
      <c r="S232" s="195">
        <v>0</v>
      </c>
      <c r="T232" s="196">
        <f>S232*H232</f>
        <v>0</v>
      </c>
      <c r="AR232" s="197" t="s">
        <v>205</v>
      </c>
      <c r="AT232" s="197" t="s">
        <v>124</v>
      </c>
      <c r="AU232" s="197" t="s">
        <v>122</v>
      </c>
      <c r="AY232" s="16" t="s">
        <v>121</v>
      </c>
      <c r="BE232" s="198">
        <f>IF(N232="základná",J232,0)</f>
        <v>0</v>
      </c>
      <c r="BF232" s="198">
        <f>IF(N232="znížená",J232,0)</f>
        <v>0</v>
      </c>
      <c r="BG232" s="198">
        <f>IF(N232="zákl. prenesená",J232,0)</f>
        <v>0</v>
      </c>
      <c r="BH232" s="198">
        <f>IF(N232="zníž. prenesená",J232,0)</f>
        <v>0</v>
      </c>
      <c r="BI232" s="198">
        <f>IF(N232="nulová",J232,0)</f>
        <v>0</v>
      </c>
      <c r="BJ232" s="16" t="s">
        <v>122</v>
      </c>
      <c r="BK232" s="199">
        <f>ROUND(I232*H232,3)</f>
        <v>0</v>
      </c>
      <c r="BL232" s="16" t="s">
        <v>205</v>
      </c>
      <c r="BM232" s="197" t="s">
        <v>315</v>
      </c>
    </row>
    <row r="233" spans="2:65" s="12" customFormat="1" ht="11.25">
      <c r="B233" s="200"/>
      <c r="C233" s="201"/>
      <c r="D233" s="202" t="s">
        <v>131</v>
      </c>
      <c r="E233" s="203" t="s">
        <v>1</v>
      </c>
      <c r="F233" s="204" t="s">
        <v>159</v>
      </c>
      <c r="G233" s="201"/>
      <c r="H233" s="203" t="s">
        <v>1</v>
      </c>
      <c r="I233" s="205"/>
      <c r="J233" s="201"/>
      <c r="K233" s="201"/>
      <c r="L233" s="206"/>
      <c r="M233" s="207"/>
      <c r="N233" s="208"/>
      <c r="O233" s="208"/>
      <c r="P233" s="208"/>
      <c r="Q233" s="208"/>
      <c r="R233" s="208"/>
      <c r="S233" s="208"/>
      <c r="T233" s="209"/>
      <c r="AT233" s="210" t="s">
        <v>131</v>
      </c>
      <c r="AU233" s="210" t="s">
        <v>122</v>
      </c>
      <c r="AV233" s="12" t="s">
        <v>83</v>
      </c>
      <c r="AW233" s="12" t="s">
        <v>30</v>
      </c>
      <c r="AX233" s="12" t="s">
        <v>75</v>
      </c>
      <c r="AY233" s="210" t="s">
        <v>121</v>
      </c>
    </row>
    <row r="234" spans="2:65" s="13" customFormat="1" ht="11.25">
      <c r="B234" s="211"/>
      <c r="C234" s="212"/>
      <c r="D234" s="202" t="s">
        <v>131</v>
      </c>
      <c r="E234" s="213" t="s">
        <v>1</v>
      </c>
      <c r="F234" s="214" t="s">
        <v>316</v>
      </c>
      <c r="G234" s="212"/>
      <c r="H234" s="215">
        <v>65.05</v>
      </c>
      <c r="I234" s="216"/>
      <c r="J234" s="212"/>
      <c r="K234" s="212"/>
      <c r="L234" s="217"/>
      <c r="M234" s="218"/>
      <c r="N234" s="219"/>
      <c r="O234" s="219"/>
      <c r="P234" s="219"/>
      <c r="Q234" s="219"/>
      <c r="R234" s="219"/>
      <c r="S234" s="219"/>
      <c r="T234" s="220"/>
      <c r="AT234" s="221" t="s">
        <v>131</v>
      </c>
      <c r="AU234" s="221" t="s">
        <v>122</v>
      </c>
      <c r="AV234" s="13" t="s">
        <v>122</v>
      </c>
      <c r="AW234" s="13" t="s">
        <v>30</v>
      </c>
      <c r="AX234" s="13" t="s">
        <v>75</v>
      </c>
      <c r="AY234" s="221" t="s">
        <v>121</v>
      </c>
    </row>
    <row r="235" spans="2:65" s="14" customFormat="1" ht="11.25">
      <c r="B235" s="222"/>
      <c r="C235" s="223"/>
      <c r="D235" s="202" t="s">
        <v>131</v>
      </c>
      <c r="E235" s="224" t="s">
        <v>1</v>
      </c>
      <c r="F235" s="225" t="s">
        <v>134</v>
      </c>
      <c r="G235" s="223"/>
      <c r="H235" s="226">
        <v>65.05</v>
      </c>
      <c r="I235" s="227"/>
      <c r="J235" s="223"/>
      <c r="K235" s="223"/>
      <c r="L235" s="228"/>
      <c r="M235" s="229"/>
      <c r="N235" s="230"/>
      <c r="O235" s="230"/>
      <c r="P235" s="230"/>
      <c r="Q235" s="230"/>
      <c r="R235" s="230"/>
      <c r="S235" s="230"/>
      <c r="T235" s="231"/>
      <c r="AT235" s="232" t="s">
        <v>131</v>
      </c>
      <c r="AU235" s="232" t="s">
        <v>122</v>
      </c>
      <c r="AV235" s="14" t="s">
        <v>129</v>
      </c>
      <c r="AW235" s="14" t="s">
        <v>30</v>
      </c>
      <c r="AX235" s="14" t="s">
        <v>83</v>
      </c>
      <c r="AY235" s="232" t="s">
        <v>121</v>
      </c>
    </row>
    <row r="236" spans="2:65" s="1" customFormat="1" ht="24" customHeight="1">
      <c r="B236" s="33"/>
      <c r="C236" s="233" t="s">
        <v>317</v>
      </c>
      <c r="D236" s="233" t="s">
        <v>231</v>
      </c>
      <c r="E236" s="234" t="s">
        <v>318</v>
      </c>
      <c r="F236" s="235" t="s">
        <v>319</v>
      </c>
      <c r="G236" s="236" t="s">
        <v>148</v>
      </c>
      <c r="H236" s="237">
        <v>74.808000000000007</v>
      </c>
      <c r="I236" s="238"/>
      <c r="J236" s="237">
        <f>ROUND(I236*H236,3)</f>
        <v>0</v>
      </c>
      <c r="K236" s="235" t="s">
        <v>128</v>
      </c>
      <c r="L236" s="239"/>
      <c r="M236" s="240" t="s">
        <v>1</v>
      </c>
      <c r="N236" s="241" t="s">
        <v>41</v>
      </c>
      <c r="O236" s="65"/>
      <c r="P236" s="195">
        <f>O236*H236</f>
        <v>0</v>
      </c>
      <c r="Q236" s="195">
        <v>4.2500000000000003E-3</v>
      </c>
      <c r="R236" s="195">
        <f>Q236*H236</f>
        <v>0.31793400000000005</v>
      </c>
      <c r="S236" s="195">
        <v>0</v>
      </c>
      <c r="T236" s="196">
        <f>S236*H236</f>
        <v>0</v>
      </c>
      <c r="AR236" s="197" t="s">
        <v>280</v>
      </c>
      <c r="AT236" s="197" t="s">
        <v>231</v>
      </c>
      <c r="AU236" s="197" t="s">
        <v>122</v>
      </c>
      <c r="AY236" s="16" t="s">
        <v>121</v>
      </c>
      <c r="BE236" s="198">
        <f>IF(N236="základná",J236,0)</f>
        <v>0</v>
      </c>
      <c r="BF236" s="198">
        <f>IF(N236="znížená",J236,0)</f>
        <v>0</v>
      </c>
      <c r="BG236" s="198">
        <f>IF(N236="zákl. prenesená",J236,0)</f>
        <v>0</v>
      </c>
      <c r="BH236" s="198">
        <f>IF(N236="zníž. prenesená",J236,0)</f>
        <v>0</v>
      </c>
      <c r="BI236" s="198">
        <f>IF(N236="nulová",J236,0)</f>
        <v>0</v>
      </c>
      <c r="BJ236" s="16" t="s">
        <v>122</v>
      </c>
      <c r="BK236" s="199">
        <f>ROUND(I236*H236,3)</f>
        <v>0</v>
      </c>
      <c r="BL236" s="16" t="s">
        <v>205</v>
      </c>
      <c r="BM236" s="197" t="s">
        <v>320</v>
      </c>
    </row>
    <row r="237" spans="2:65" s="13" customFormat="1" ht="11.25">
      <c r="B237" s="211"/>
      <c r="C237" s="212"/>
      <c r="D237" s="202" t="s">
        <v>131</v>
      </c>
      <c r="E237" s="212"/>
      <c r="F237" s="214" t="s">
        <v>321</v>
      </c>
      <c r="G237" s="212"/>
      <c r="H237" s="215">
        <v>74.808000000000007</v>
      </c>
      <c r="I237" s="216"/>
      <c r="J237" s="212"/>
      <c r="K237" s="212"/>
      <c r="L237" s="217"/>
      <c r="M237" s="218"/>
      <c r="N237" s="219"/>
      <c r="O237" s="219"/>
      <c r="P237" s="219"/>
      <c r="Q237" s="219"/>
      <c r="R237" s="219"/>
      <c r="S237" s="219"/>
      <c r="T237" s="220"/>
      <c r="AT237" s="221" t="s">
        <v>131</v>
      </c>
      <c r="AU237" s="221" t="s">
        <v>122</v>
      </c>
      <c r="AV237" s="13" t="s">
        <v>122</v>
      </c>
      <c r="AW237" s="13" t="s">
        <v>4</v>
      </c>
      <c r="AX237" s="13" t="s">
        <v>83</v>
      </c>
      <c r="AY237" s="221" t="s">
        <v>121</v>
      </c>
    </row>
    <row r="238" spans="2:65" s="11" customFormat="1" ht="22.9" customHeight="1">
      <c r="B238" s="171"/>
      <c r="C238" s="172"/>
      <c r="D238" s="173" t="s">
        <v>74</v>
      </c>
      <c r="E238" s="185" t="s">
        <v>322</v>
      </c>
      <c r="F238" s="185" t="s">
        <v>323</v>
      </c>
      <c r="G238" s="172"/>
      <c r="H238" s="172"/>
      <c r="I238" s="175"/>
      <c r="J238" s="186">
        <f>BK238</f>
        <v>0</v>
      </c>
      <c r="K238" s="172"/>
      <c r="L238" s="177"/>
      <c r="M238" s="178"/>
      <c r="N238" s="179"/>
      <c r="O238" s="179"/>
      <c r="P238" s="180">
        <f>SUM(P239:P295)</f>
        <v>0</v>
      </c>
      <c r="Q238" s="179"/>
      <c r="R238" s="180">
        <f>SUM(R239:R295)</f>
        <v>0.68129430999999996</v>
      </c>
      <c r="S238" s="179"/>
      <c r="T238" s="181">
        <f>SUM(T239:T295)</f>
        <v>1.1133000000000002</v>
      </c>
      <c r="AR238" s="182" t="s">
        <v>122</v>
      </c>
      <c r="AT238" s="183" t="s">
        <v>74</v>
      </c>
      <c r="AU238" s="183" t="s">
        <v>83</v>
      </c>
      <c r="AY238" s="182" t="s">
        <v>121</v>
      </c>
      <c r="BK238" s="184">
        <f>SUM(BK239:BK295)</f>
        <v>0</v>
      </c>
    </row>
    <row r="239" spans="2:65" s="1" customFormat="1" ht="16.5" customHeight="1">
      <c r="B239" s="33"/>
      <c r="C239" s="187" t="s">
        <v>324</v>
      </c>
      <c r="D239" s="187" t="s">
        <v>124</v>
      </c>
      <c r="E239" s="188" t="s">
        <v>325</v>
      </c>
      <c r="F239" s="189" t="s">
        <v>326</v>
      </c>
      <c r="G239" s="190" t="s">
        <v>148</v>
      </c>
      <c r="H239" s="191">
        <v>185.55</v>
      </c>
      <c r="I239" s="192"/>
      <c r="J239" s="191">
        <f>ROUND(I239*H239,3)</f>
        <v>0</v>
      </c>
      <c r="K239" s="189" t="s">
        <v>1</v>
      </c>
      <c r="L239" s="37"/>
      <c r="M239" s="193" t="s">
        <v>1</v>
      </c>
      <c r="N239" s="194" t="s">
        <v>41</v>
      </c>
      <c r="O239" s="65"/>
      <c r="P239" s="195">
        <f>O239*H239</f>
        <v>0</v>
      </c>
      <c r="Q239" s="195">
        <v>0</v>
      </c>
      <c r="R239" s="195">
        <f>Q239*H239</f>
        <v>0</v>
      </c>
      <c r="S239" s="195">
        <v>6.0000000000000001E-3</v>
      </c>
      <c r="T239" s="196">
        <f>S239*H239</f>
        <v>1.1133000000000002</v>
      </c>
      <c r="AR239" s="197" t="s">
        <v>205</v>
      </c>
      <c r="AT239" s="197" t="s">
        <v>124</v>
      </c>
      <c r="AU239" s="197" t="s">
        <v>122</v>
      </c>
      <c r="AY239" s="16" t="s">
        <v>121</v>
      </c>
      <c r="BE239" s="198">
        <f>IF(N239="základná",J239,0)</f>
        <v>0</v>
      </c>
      <c r="BF239" s="198">
        <f>IF(N239="znížená",J239,0)</f>
        <v>0</v>
      </c>
      <c r="BG239" s="198">
        <f>IF(N239="zákl. prenesená",J239,0)</f>
        <v>0</v>
      </c>
      <c r="BH239" s="198">
        <f>IF(N239="zníž. prenesená",J239,0)</f>
        <v>0</v>
      </c>
      <c r="BI239" s="198">
        <f>IF(N239="nulová",J239,0)</f>
        <v>0</v>
      </c>
      <c r="BJ239" s="16" t="s">
        <v>122</v>
      </c>
      <c r="BK239" s="199">
        <f>ROUND(I239*H239,3)</f>
        <v>0</v>
      </c>
      <c r="BL239" s="16" t="s">
        <v>205</v>
      </c>
      <c r="BM239" s="197" t="s">
        <v>327</v>
      </c>
    </row>
    <row r="240" spans="2:65" s="12" customFormat="1" ht="11.25">
      <c r="B240" s="200"/>
      <c r="C240" s="201"/>
      <c r="D240" s="202" t="s">
        <v>131</v>
      </c>
      <c r="E240" s="203" t="s">
        <v>1</v>
      </c>
      <c r="F240" s="204" t="s">
        <v>239</v>
      </c>
      <c r="G240" s="201"/>
      <c r="H240" s="203" t="s">
        <v>1</v>
      </c>
      <c r="I240" s="205"/>
      <c r="J240" s="201"/>
      <c r="K240" s="201"/>
      <c r="L240" s="206"/>
      <c r="M240" s="207"/>
      <c r="N240" s="208"/>
      <c r="O240" s="208"/>
      <c r="P240" s="208"/>
      <c r="Q240" s="208"/>
      <c r="R240" s="208"/>
      <c r="S240" s="208"/>
      <c r="T240" s="209"/>
      <c r="AT240" s="210" t="s">
        <v>131</v>
      </c>
      <c r="AU240" s="210" t="s">
        <v>122</v>
      </c>
      <c r="AV240" s="12" t="s">
        <v>83</v>
      </c>
      <c r="AW240" s="12" t="s">
        <v>30</v>
      </c>
      <c r="AX240" s="12" t="s">
        <v>75</v>
      </c>
      <c r="AY240" s="210" t="s">
        <v>121</v>
      </c>
    </row>
    <row r="241" spans="2:65" s="13" customFormat="1" ht="11.25">
      <c r="B241" s="211"/>
      <c r="C241" s="212"/>
      <c r="D241" s="202" t="s">
        <v>131</v>
      </c>
      <c r="E241" s="213" t="s">
        <v>1</v>
      </c>
      <c r="F241" s="214" t="s">
        <v>328</v>
      </c>
      <c r="G241" s="212"/>
      <c r="H241" s="215">
        <v>185.55</v>
      </c>
      <c r="I241" s="216"/>
      <c r="J241" s="212"/>
      <c r="K241" s="212"/>
      <c r="L241" s="217"/>
      <c r="M241" s="218"/>
      <c r="N241" s="219"/>
      <c r="O241" s="219"/>
      <c r="P241" s="219"/>
      <c r="Q241" s="219"/>
      <c r="R241" s="219"/>
      <c r="S241" s="219"/>
      <c r="T241" s="220"/>
      <c r="AT241" s="221" t="s">
        <v>131</v>
      </c>
      <c r="AU241" s="221" t="s">
        <v>122</v>
      </c>
      <c r="AV241" s="13" t="s">
        <v>122</v>
      </c>
      <c r="AW241" s="13" t="s">
        <v>30</v>
      </c>
      <c r="AX241" s="13" t="s">
        <v>75</v>
      </c>
      <c r="AY241" s="221" t="s">
        <v>121</v>
      </c>
    </row>
    <row r="242" spans="2:65" s="14" customFormat="1" ht="11.25">
      <c r="B242" s="222"/>
      <c r="C242" s="223"/>
      <c r="D242" s="202" t="s">
        <v>131</v>
      </c>
      <c r="E242" s="224" t="s">
        <v>1</v>
      </c>
      <c r="F242" s="225" t="s">
        <v>134</v>
      </c>
      <c r="G242" s="223"/>
      <c r="H242" s="226">
        <v>185.55</v>
      </c>
      <c r="I242" s="227"/>
      <c r="J242" s="223"/>
      <c r="K242" s="223"/>
      <c r="L242" s="228"/>
      <c r="M242" s="229"/>
      <c r="N242" s="230"/>
      <c r="O242" s="230"/>
      <c r="P242" s="230"/>
      <c r="Q242" s="230"/>
      <c r="R242" s="230"/>
      <c r="S242" s="230"/>
      <c r="T242" s="231"/>
      <c r="AT242" s="232" t="s">
        <v>131</v>
      </c>
      <c r="AU242" s="232" t="s">
        <v>122</v>
      </c>
      <c r="AV242" s="14" t="s">
        <v>129</v>
      </c>
      <c r="AW242" s="14" t="s">
        <v>30</v>
      </c>
      <c r="AX242" s="14" t="s">
        <v>83</v>
      </c>
      <c r="AY242" s="232" t="s">
        <v>121</v>
      </c>
    </row>
    <row r="243" spans="2:65" s="1" customFormat="1" ht="24" customHeight="1">
      <c r="B243" s="33"/>
      <c r="C243" s="187" t="s">
        <v>329</v>
      </c>
      <c r="D243" s="187" t="s">
        <v>124</v>
      </c>
      <c r="E243" s="188" t="s">
        <v>330</v>
      </c>
      <c r="F243" s="189" t="s">
        <v>331</v>
      </c>
      <c r="G243" s="190" t="s">
        <v>148</v>
      </c>
      <c r="H243" s="191">
        <v>26.22</v>
      </c>
      <c r="I243" s="192"/>
      <c r="J243" s="191">
        <f>ROUND(I243*H243,3)</f>
        <v>0</v>
      </c>
      <c r="K243" s="189" t="s">
        <v>128</v>
      </c>
      <c r="L243" s="37"/>
      <c r="M243" s="193" t="s">
        <v>1</v>
      </c>
      <c r="N243" s="194" t="s">
        <v>41</v>
      </c>
      <c r="O243" s="65"/>
      <c r="P243" s="195">
        <f>O243*H243</f>
        <v>0</v>
      </c>
      <c r="Q243" s="195">
        <v>0</v>
      </c>
      <c r="R243" s="195">
        <f>Q243*H243</f>
        <v>0</v>
      </c>
      <c r="S243" s="195">
        <v>0</v>
      </c>
      <c r="T243" s="196">
        <f>S243*H243</f>
        <v>0</v>
      </c>
      <c r="AR243" s="197" t="s">
        <v>205</v>
      </c>
      <c r="AT243" s="197" t="s">
        <v>124</v>
      </c>
      <c r="AU243" s="197" t="s">
        <v>122</v>
      </c>
      <c r="AY243" s="16" t="s">
        <v>121</v>
      </c>
      <c r="BE243" s="198">
        <f>IF(N243="základná",J243,0)</f>
        <v>0</v>
      </c>
      <c r="BF243" s="198">
        <f>IF(N243="znížená",J243,0)</f>
        <v>0</v>
      </c>
      <c r="BG243" s="198">
        <f>IF(N243="zákl. prenesená",J243,0)</f>
        <v>0</v>
      </c>
      <c r="BH243" s="198">
        <f>IF(N243="zníž. prenesená",J243,0)</f>
        <v>0</v>
      </c>
      <c r="BI243" s="198">
        <f>IF(N243="nulová",J243,0)</f>
        <v>0</v>
      </c>
      <c r="BJ243" s="16" t="s">
        <v>122</v>
      </c>
      <c r="BK243" s="199">
        <f>ROUND(I243*H243,3)</f>
        <v>0</v>
      </c>
      <c r="BL243" s="16" t="s">
        <v>205</v>
      </c>
      <c r="BM243" s="197" t="s">
        <v>332</v>
      </c>
    </row>
    <row r="244" spans="2:65" s="12" customFormat="1" ht="11.25">
      <c r="B244" s="200"/>
      <c r="C244" s="201"/>
      <c r="D244" s="202" t="s">
        <v>131</v>
      </c>
      <c r="E244" s="203" t="s">
        <v>1</v>
      </c>
      <c r="F244" s="204" t="s">
        <v>333</v>
      </c>
      <c r="G244" s="201"/>
      <c r="H244" s="203" t="s">
        <v>1</v>
      </c>
      <c r="I244" s="205"/>
      <c r="J244" s="201"/>
      <c r="K244" s="201"/>
      <c r="L244" s="206"/>
      <c r="M244" s="207"/>
      <c r="N244" s="208"/>
      <c r="O244" s="208"/>
      <c r="P244" s="208"/>
      <c r="Q244" s="208"/>
      <c r="R244" s="208"/>
      <c r="S244" s="208"/>
      <c r="T244" s="209"/>
      <c r="AT244" s="210" t="s">
        <v>131</v>
      </c>
      <c r="AU244" s="210" t="s">
        <v>122</v>
      </c>
      <c r="AV244" s="12" t="s">
        <v>83</v>
      </c>
      <c r="AW244" s="12" t="s">
        <v>30</v>
      </c>
      <c r="AX244" s="12" t="s">
        <v>75</v>
      </c>
      <c r="AY244" s="210" t="s">
        <v>121</v>
      </c>
    </row>
    <row r="245" spans="2:65" s="13" customFormat="1" ht="11.25">
      <c r="B245" s="211"/>
      <c r="C245" s="212"/>
      <c r="D245" s="202" t="s">
        <v>131</v>
      </c>
      <c r="E245" s="213" t="s">
        <v>1</v>
      </c>
      <c r="F245" s="214" t="s">
        <v>334</v>
      </c>
      <c r="G245" s="212"/>
      <c r="H245" s="215">
        <v>26.22</v>
      </c>
      <c r="I245" s="216"/>
      <c r="J245" s="212"/>
      <c r="K245" s="212"/>
      <c r="L245" s="217"/>
      <c r="M245" s="218"/>
      <c r="N245" s="219"/>
      <c r="O245" s="219"/>
      <c r="P245" s="219"/>
      <c r="Q245" s="219"/>
      <c r="R245" s="219"/>
      <c r="S245" s="219"/>
      <c r="T245" s="220"/>
      <c r="AT245" s="221" t="s">
        <v>131</v>
      </c>
      <c r="AU245" s="221" t="s">
        <v>122</v>
      </c>
      <c r="AV245" s="13" t="s">
        <v>122</v>
      </c>
      <c r="AW245" s="13" t="s">
        <v>30</v>
      </c>
      <c r="AX245" s="13" t="s">
        <v>75</v>
      </c>
      <c r="AY245" s="221" t="s">
        <v>121</v>
      </c>
    </row>
    <row r="246" spans="2:65" s="14" customFormat="1" ht="11.25">
      <c r="B246" s="222"/>
      <c r="C246" s="223"/>
      <c r="D246" s="202" t="s">
        <v>131</v>
      </c>
      <c r="E246" s="224" t="s">
        <v>1</v>
      </c>
      <c r="F246" s="225" t="s">
        <v>134</v>
      </c>
      <c r="G246" s="223"/>
      <c r="H246" s="226">
        <v>26.22</v>
      </c>
      <c r="I246" s="227"/>
      <c r="J246" s="223"/>
      <c r="K246" s="223"/>
      <c r="L246" s="228"/>
      <c r="M246" s="229"/>
      <c r="N246" s="230"/>
      <c r="O246" s="230"/>
      <c r="P246" s="230"/>
      <c r="Q246" s="230"/>
      <c r="R246" s="230"/>
      <c r="S246" s="230"/>
      <c r="T246" s="231"/>
      <c r="AT246" s="232" t="s">
        <v>131</v>
      </c>
      <c r="AU246" s="232" t="s">
        <v>122</v>
      </c>
      <c r="AV246" s="14" t="s">
        <v>129</v>
      </c>
      <c r="AW246" s="14" t="s">
        <v>30</v>
      </c>
      <c r="AX246" s="14" t="s">
        <v>83</v>
      </c>
      <c r="AY246" s="232" t="s">
        <v>121</v>
      </c>
    </row>
    <row r="247" spans="2:65" s="1" customFormat="1" ht="24" customHeight="1">
      <c r="B247" s="33"/>
      <c r="C247" s="233" t="s">
        <v>335</v>
      </c>
      <c r="D247" s="233" t="s">
        <v>231</v>
      </c>
      <c r="E247" s="234" t="s">
        <v>336</v>
      </c>
      <c r="F247" s="235" t="s">
        <v>337</v>
      </c>
      <c r="G247" s="236" t="s">
        <v>338</v>
      </c>
      <c r="H247" s="237">
        <v>0.52400000000000002</v>
      </c>
      <c r="I247" s="238"/>
      <c r="J247" s="237">
        <f>ROUND(I247*H247,3)</f>
        <v>0</v>
      </c>
      <c r="K247" s="235" t="s">
        <v>128</v>
      </c>
      <c r="L247" s="239"/>
      <c r="M247" s="240" t="s">
        <v>1</v>
      </c>
      <c r="N247" s="241" t="s">
        <v>41</v>
      </c>
      <c r="O247" s="65"/>
      <c r="P247" s="195">
        <f>O247*H247</f>
        <v>0</v>
      </c>
      <c r="Q247" s="195">
        <v>5.0000000000000001E-3</v>
      </c>
      <c r="R247" s="195">
        <f>Q247*H247</f>
        <v>2.6200000000000004E-3</v>
      </c>
      <c r="S247" s="195">
        <v>0</v>
      </c>
      <c r="T247" s="196">
        <f>S247*H247</f>
        <v>0</v>
      </c>
      <c r="AR247" s="197" t="s">
        <v>280</v>
      </c>
      <c r="AT247" s="197" t="s">
        <v>231</v>
      </c>
      <c r="AU247" s="197" t="s">
        <v>122</v>
      </c>
      <c r="AY247" s="16" t="s">
        <v>121</v>
      </c>
      <c r="BE247" s="198">
        <f>IF(N247="základná",J247,0)</f>
        <v>0</v>
      </c>
      <c r="BF247" s="198">
        <f>IF(N247="znížená",J247,0)</f>
        <v>0</v>
      </c>
      <c r="BG247" s="198">
        <f>IF(N247="zákl. prenesená",J247,0)</f>
        <v>0</v>
      </c>
      <c r="BH247" s="198">
        <f>IF(N247="zníž. prenesená",J247,0)</f>
        <v>0</v>
      </c>
      <c r="BI247" s="198">
        <f>IF(N247="nulová",J247,0)</f>
        <v>0</v>
      </c>
      <c r="BJ247" s="16" t="s">
        <v>122</v>
      </c>
      <c r="BK247" s="199">
        <f>ROUND(I247*H247,3)</f>
        <v>0</v>
      </c>
      <c r="BL247" s="16" t="s">
        <v>205</v>
      </c>
      <c r="BM247" s="197" t="s">
        <v>339</v>
      </c>
    </row>
    <row r="248" spans="2:65" s="1" customFormat="1" ht="48" customHeight="1">
      <c r="B248" s="33"/>
      <c r="C248" s="233" t="s">
        <v>340</v>
      </c>
      <c r="D248" s="233" t="s">
        <v>231</v>
      </c>
      <c r="E248" s="234" t="s">
        <v>341</v>
      </c>
      <c r="F248" s="235" t="s">
        <v>342</v>
      </c>
      <c r="G248" s="236" t="s">
        <v>148</v>
      </c>
      <c r="H248" s="237">
        <v>30.152999999999999</v>
      </c>
      <c r="I248" s="238"/>
      <c r="J248" s="237">
        <f>ROUND(I248*H248,3)</f>
        <v>0</v>
      </c>
      <c r="K248" s="235" t="s">
        <v>128</v>
      </c>
      <c r="L248" s="239"/>
      <c r="M248" s="240" t="s">
        <v>1</v>
      </c>
      <c r="N248" s="241" t="s">
        <v>41</v>
      </c>
      <c r="O248" s="65"/>
      <c r="P248" s="195">
        <f>O248*H248</f>
        <v>0</v>
      </c>
      <c r="Q248" s="195">
        <v>2.2699999999999999E-3</v>
      </c>
      <c r="R248" s="195">
        <f>Q248*H248</f>
        <v>6.8447309999999997E-2</v>
      </c>
      <c r="S248" s="195">
        <v>0</v>
      </c>
      <c r="T248" s="196">
        <f>S248*H248</f>
        <v>0</v>
      </c>
      <c r="AR248" s="197" t="s">
        <v>280</v>
      </c>
      <c r="AT248" s="197" t="s">
        <v>231</v>
      </c>
      <c r="AU248" s="197" t="s">
        <v>122</v>
      </c>
      <c r="AY248" s="16" t="s">
        <v>121</v>
      </c>
      <c r="BE248" s="198">
        <f>IF(N248="základná",J248,0)</f>
        <v>0</v>
      </c>
      <c r="BF248" s="198">
        <f>IF(N248="znížená",J248,0)</f>
        <v>0</v>
      </c>
      <c r="BG248" s="198">
        <f>IF(N248="zákl. prenesená",J248,0)</f>
        <v>0</v>
      </c>
      <c r="BH248" s="198">
        <f>IF(N248="zníž. prenesená",J248,0)</f>
        <v>0</v>
      </c>
      <c r="BI248" s="198">
        <f>IF(N248="nulová",J248,0)</f>
        <v>0</v>
      </c>
      <c r="BJ248" s="16" t="s">
        <v>122</v>
      </c>
      <c r="BK248" s="199">
        <f>ROUND(I248*H248,3)</f>
        <v>0</v>
      </c>
      <c r="BL248" s="16" t="s">
        <v>205</v>
      </c>
      <c r="BM248" s="197" t="s">
        <v>343</v>
      </c>
    </row>
    <row r="249" spans="2:65" s="1" customFormat="1" ht="24" customHeight="1">
      <c r="B249" s="33"/>
      <c r="C249" s="187" t="s">
        <v>344</v>
      </c>
      <c r="D249" s="187" t="s">
        <v>124</v>
      </c>
      <c r="E249" s="188" t="s">
        <v>345</v>
      </c>
      <c r="F249" s="189" t="s">
        <v>346</v>
      </c>
      <c r="G249" s="190" t="s">
        <v>148</v>
      </c>
      <c r="H249" s="191">
        <v>61.85</v>
      </c>
      <c r="I249" s="192"/>
      <c r="J249" s="191">
        <f>ROUND(I249*H249,3)</f>
        <v>0</v>
      </c>
      <c r="K249" s="189" t="s">
        <v>1</v>
      </c>
      <c r="L249" s="37"/>
      <c r="M249" s="193" t="s">
        <v>1</v>
      </c>
      <c r="N249" s="194" t="s">
        <v>41</v>
      </c>
      <c r="O249" s="65"/>
      <c r="P249" s="195">
        <f>O249*H249</f>
        <v>0</v>
      </c>
      <c r="Q249" s="195">
        <v>0</v>
      </c>
      <c r="R249" s="195">
        <f>Q249*H249</f>
        <v>0</v>
      </c>
      <c r="S249" s="195">
        <v>0</v>
      </c>
      <c r="T249" s="196">
        <f>S249*H249</f>
        <v>0</v>
      </c>
      <c r="AR249" s="197" t="s">
        <v>205</v>
      </c>
      <c r="AT249" s="197" t="s">
        <v>124</v>
      </c>
      <c r="AU249" s="197" t="s">
        <v>122</v>
      </c>
      <c r="AY249" s="16" t="s">
        <v>121</v>
      </c>
      <c r="BE249" s="198">
        <f>IF(N249="základná",J249,0)</f>
        <v>0</v>
      </c>
      <c r="BF249" s="198">
        <f>IF(N249="znížená",J249,0)</f>
        <v>0</v>
      </c>
      <c r="BG249" s="198">
        <f>IF(N249="zákl. prenesená",J249,0)</f>
        <v>0</v>
      </c>
      <c r="BH249" s="198">
        <f>IF(N249="zníž. prenesená",J249,0)</f>
        <v>0</v>
      </c>
      <c r="BI249" s="198">
        <f>IF(N249="nulová",J249,0)</f>
        <v>0</v>
      </c>
      <c r="BJ249" s="16" t="s">
        <v>122</v>
      </c>
      <c r="BK249" s="199">
        <f>ROUND(I249*H249,3)</f>
        <v>0</v>
      </c>
      <c r="BL249" s="16" t="s">
        <v>205</v>
      </c>
      <c r="BM249" s="197" t="s">
        <v>347</v>
      </c>
    </row>
    <row r="250" spans="2:65" s="12" customFormat="1" ht="11.25">
      <c r="B250" s="200"/>
      <c r="C250" s="201"/>
      <c r="D250" s="202" t="s">
        <v>131</v>
      </c>
      <c r="E250" s="203" t="s">
        <v>1</v>
      </c>
      <c r="F250" s="204" t="s">
        <v>159</v>
      </c>
      <c r="G250" s="201"/>
      <c r="H250" s="203" t="s">
        <v>1</v>
      </c>
      <c r="I250" s="205"/>
      <c r="J250" s="201"/>
      <c r="K250" s="201"/>
      <c r="L250" s="206"/>
      <c r="M250" s="207"/>
      <c r="N250" s="208"/>
      <c r="O250" s="208"/>
      <c r="P250" s="208"/>
      <c r="Q250" s="208"/>
      <c r="R250" s="208"/>
      <c r="S250" s="208"/>
      <c r="T250" s="209"/>
      <c r="AT250" s="210" t="s">
        <v>131</v>
      </c>
      <c r="AU250" s="210" t="s">
        <v>122</v>
      </c>
      <c r="AV250" s="12" t="s">
        <v>83</v>
      </c>
      <c r="AW250" s="12" t="s">
        <v>30</v>
      </c>
      <c r="AX250" s="12" t="s">
        <v>75</v>
      </c>
      <c r="AY250" s="210" t="s">
        <v>121</v>
      </c>
    </row>
    <row r="251" spans="2:65" s="13" customFormat="1" ht="11.25">
      <c r="B251" s="211"/>
      <c r="C251" s="212"/>
      <c r="D251" s="202" t="s">
        <v>131</v>
      </c>
      <c r="E251" s="213" t="s">
        <v>1</v>
      </c>
      <c r="F251" s="214" t="s">
        <v>160</v>
      </c>
      <c r="G251" s="212"/>
      <c r="H251" s="215">
        <v>61.85</v>
      </c>
      <c r="I251" s="216"/>
      <c r="J251" s="212"/>
      <c r="K251" s="212"/>
      <c r="L251" s="217"/>
      <c r="M251" s="218"/>
      <c r="N251" s="219"/>
      <c r="O251" s="219"/>
      <c r="P251" s="219"/>
      <c r="Q251" s="219"/>
      <c r="R251" s="219"/>
      <c r="S251" s="219"/>
      <c r="T251" s="220"/>
      <c r="AT251" s="221" t="s">
        <v>131</v>
      </c>
      <c r="AU251" s="221" t="s">
        <v>122</v>
      </c>
      <c r="AV251" s="13" t="s">
        <v>122</v>
      </c>
      <c r="AW251" s="13" t="s">
        <v>30</v>
      </c>
      <c r="AX251" s="13" t="s">
        <v>75</v>
      </c>
      <c r="AY251" s="221" t="s">
        <v>121</v>
      </c>
    </row>
    <row r="252" spans="2:65" s="14" customFormat="1" ht="11.25">
      <c r="B252" s="222"/>
      <c r="C252" s="223"/>
      <c r="D252" s="202" t="s">
        <v>131</v>
      </c>
      <c r="E252" s="224" t="s">
        <v>1</v>
      </c>
      <c r="F252" s="225" t="s">
        <v>134</v>
      </c>
      <c r="G252" s="223"/>
      <c r="H252" s="226">
        <v>61.85</v>
      </c>
      <c r="I252" s="227"/>
      <c r="J252" s="223"/>
      <c r="K252" s="223"/>
      <c r="L252" s="228"/>
      <c r="M252" s="229"/>
      <c r="N252" s="230"/>
      <c r="O252" s="230"/>
      <c r="P252" s="230"/>
      <c r="Q252" s="230"/>
      <c r="R252" s="230"/>
      <c r="S252" s="230"/>
      <c r="T252" s="231"/>
      <c r="AT252" s="232" t="s">
        <v>131</v>
      </c>
      <c r="AU252" s="232" t="s">
        <v>122</v>
      </c>
      <c r="AV252" s="14" t="s">
        <v>129</v>
      </c>
      <c r="AW252" s="14" t="s">
        <v>30</v>
      </c>
      <c r="AX252" s="14" t="s">
        <v>83</v>
      </c>
      <c r="AY252" s="232" t="s">
        <v>121</v>
      </c>
    </row>
    <row r="253" spans="2:65" s="1" customFormat="1" ht="48" customHeight="1">
      <c r="B253" s="33"/>
      <c r="C253" s="233" t="s">
        <v>348</v>
      </c>
      <c r="D253" s="233" t="s">
        <v>231</v>
      </c>
      <c r="E253" s="234" t="s">
        <v>349</v>
      </c>
      <c r="F253" s="235" t="s">
        <v>350</v>
      </c>
      <c r="G253" s="236" t="s">
        <v>148</v>
      </c>
      <c r="H253" s="237">
        <v>74.22</v>
      </c>
      <c r="I253" s="238"/>
      <c r="J253" s="237">
        <f>ROUND(I253*H253,3)</f>
        <v>0</v>
      </c>
      <c r="K253" s="235" t="s">
        <v>1</v>
      </c>
      <c r="L253" s="239"/>
      <c r="M253" s="240" t="s">
        <v>1</v>
      </c>
      <c r="N253" s="241" t="s">
        <v>41</v>
      </c>
      <c r="O253" s="65"/>
      <c r="P253" s="195">
        <f>O253*H253</f>
        <v>0</v>
      </c>
      <c r="Q253" s="195">
        <v>2.2699999999999999E-3</v>
      </c>
      <c r="R253" s="195">
        <f>Q253*H253</f>
        <v>0.1684794</v>
      </c>
      <c r="S253" s="195">
        <v>0</v>
      </c>
      <c r="T253" s="196">
        <f>S253*H253</f>
        <v>0</v>
      </c>
      <c r="AR253" s="197" t="s">
        <v>280</v>
      </c>
      <c r="AT253" s="197" t="s">
        <v>231</v>
      </c>
      <c r="AU253" s="197" t="s">
        <v>122</v>
      </c>
      <c r="AY253" s="16" t="s">
        <v>121</v>
      </c>
      <c r="BE253" s="198">
        <f>IF(N253="základná",J253,0)</f>
        <v>0</v>
      </c>
      <c r="BF253" s="198">
        <f>IF(N253="znížená",J253,0)</f>
        <v>0</v>
      </c>
      <c r="BG253" s="198">
        <f>IF(N253="zákl. prenesená",J253,0)</f>
        <v>0</v>
      </c>
      <c r="BH253" s="198">
        <f>IF(N253="zníž. prenesená",J253,0)</f>
        <v>0</v>
      </c>
      <c r="BI253" s="198">
        <f>IF(N253="nulová",J253,0)</f>
        <v>0</v>
      </c>
      <c r="BJ253" s="16" t="s">
        <v>122</v>
      </c>
      <c r="BK253" s="199">
        <f>ROUND(I253*H253,3)</f>
        <v>0</v>
      </c>
      <c r="BL253" s="16" t="s">
        <v>205</v>
      </c>
      <c r="BM253" s="197" t="s">
        <v>351</v>
      </c>
    </row>
    <row r="254" spans="2:65" s="12" customFormat="1" ht="11.25">
      <c r="B254" s="200"/>
      <c r="C254" s="201"/>
      <c r="D254" s="202" t="s">
        <v>131</v>
      </c>
      <c r="E254" s="203" t="s">
        <v>1</v>
      </c>
      <c r="F254" s="204" t="s">
        <v>159</v>
      </c>
      <c r="G254" s="201"/>
      <c r="H254" s="203" t="s">
        <v>1</v>
      </c>
      <c r="I254" s="205"/>
      <c r="J254" s="201"/>
      <c r="K254" s="201"/>
      <c r="L254" s="206"/>
      <c r="M254" s="207"/>
      <c r="N254" s="208"/>
      <c r="O254" s="208"/>
      <c r="P254" s="208"/>
      <c r="Q254" s="208"/>
      <c r="R254" s="208"/>
      <c r="S254" s="208"/>
      <c r="T254" s="209"/>
      <c r="AT254" s="210" t="s">
        <v>131</v>
      </c>
      <c r="AU254" s="210" t="s">
        <v>122</v>
      </c>
      <c r="AV254" s="12" t="s">
        <v>83</v>
      </c>
      <c r="AW254" s="12" t="s">
        <v>30</v>
      </c>
      <c r="AX254" s="12" t="s">
        <v>75</v>
      </c>
      <c r="AY254" s="210" t="s">
        <v>121</v>
      </c>
    </row>
    <row r="255" spans="2:65" s="13" customFormat="1" ht="11.25">
      <c r="B255" s="211"/>
      <c r="C255" s="212"/>
      <c r="D255" s="202" t="s">
        <v>131</v>
      </c>
      <c r="E255" s="213" t="s">
        <v>1</v>
      </c>
      <c r="F255" s="214" t="s">
        <v>160</v>
      </c>
      <c r="G255" s="212"/>
      <c r="H255" s="215">
        <v>61.85</v>
      </c>
      <c r="I255" s="216"/>
      <c r="J255" s="212"/>
      <c r="K255" s="212"/>
      <c r="L255" s="217"/>
      <c r="M255" s="218"/>
      <c r="N255" s="219"/>
      <c r="O255" s="219"/>
      <c r="P255" s="219"/>
      <c r="Q255" s="219"/>
      <c r="R255" s="219"/>
      <c r="S255" s="219"/>
      <c r="T255" s="220"/>
      <c r="AT255" s="221" t="s">
        <v>131</v>
      </c>
      <c r="AU255" s="221" t="s">
        <v>122</v>
      </c>
      <c r="AV255" s="13" t="s">
        <v>122</v>
      </c>
      <c r="AW255" s="13" t="s">
        <v>30</v>
      </c>
      <c r="AX255" s="13" t="s">
        <v>75</v>
      </c>
      <c r="AY255" s="221" t="s">
        <v>121</v>
      </c>
    </row>
    <row r="256" spans="2:65" s="14" customFormat="1" ht="11.25">
      <c r="B256" s="222"/>
      <c r="C256" s="223"/>
      <c r="D256" s="202" t="s">
        <v>131</v>
      </c>
      <c r="E256" s="224" t="s">
        <v>1</v>
      </c>
      <c r="F256" s="225" t="s">
        <v>134</v>
      </c>
      <c r="G256" s="223"/>
      <c r="H256" s="226">
        <v>61.85</v>
      </c>
      <c r="I256" s="227"/>
      <c r="J256" s="223"/>
      <c r="K256" s="223"/>
      <c r="L256" s="228"/>
      <c r="M256" s="229"/>
      <c r="N256" s="230"/>
      <c r="O256" s="230"/>
      <c r="P256" s="230"/>
      <c r="Q256" s="230"/>
      <c r="R256" s="230"/>
      <c r="S256" s="230"/>
      <c r="T256" s="231"/>
      <c r="AT256" s="232" t="s">
        <v>131</v>
      </c>
      <c r="AU256" s="232" t="s">
        <v>122</v>
      </c>
      <c r="AV256" s="14" t="s">
        <v>129</v>
      </c>
      <c r="AW256" s="14" t="s">
        <v>30</v>
      </c>
      <c r="AX256" s="14" t="s">
        <v>83</v>
      </c>
      <c r="AY256" s="232" t="s">
        <v>121</v>
      </c>
    </row>
    <row r="257" spans="2:65" s="13" customFormat="1" ht="11.25">
      <c r="B257" s="211"/>
      <c r="C257" s="212"/>
      <c r="D257" s="202" t="s">
        <v>131</v>
      </c>
      <c r="E257" s="212"/>
      <c r="F257" s="214" t="s">
        <v>352</v>
      </c>
      <c r="G257" s="212"/>
      <c r="H257" s="215">
        <v>74.22</v>
      </c>
      <c r="I257" s="216"/>
      <c r="J257" s="212"/>
      <c r="K257" s="212"/>
      <c r="L257" s="217"/>
      <c r="M257" s="218"/>
      <c r="N257" s="219"/>
      <c r="O257" s="219"/>
      <c r="P257" s="219"/>
      <c r="Q257" s="219"/>
      <c r="R257" s="219"/>
      <c r="S257" s="219"/>
      <c r="T257" s="220"/>
      <c r="AT257" s="221" t="s">
        <v>131</v>
      </c>
      <c r="AU257" s="221" t="s">
        <v>122</v>
      </c>
      <c r="AV257" s="13" t="s">
        <v>122</v>
      </c>
      <c r="AW257" s="13" t="s">
        <v>4</v>
      </c>
      <c r="AX257" s="13" t="s">
        <v>83</v>
      </c>
      <c r="AY257" s="221" t="s">
        <v>121</v>
      </c>
    </row>
    <row r="258" spans="2:65" s="1" customFormat="1" ht="36" customHeight="1">
      <c r="B258" s="33"/>
      <c r="C258" s="187" t="s">
        <v>353</v>
      </c>
      <c r="D258" s="187" t="s">
        <v>124</v>
      </c>
      <c r="E258" s="188" t="s">
        <v>354</v>
      </c>
      <c r="F258" s="189" t="s">
        <v>355</v>
      </c>
      <c r="G258" s="190" t="s">
        <v>224</v>
      </c>
      <c r="H258" s="191">
        <v>32</v>
      </c>
      <c r="I258" s="192"/>
      <c r="J258" s="191">
        <f>ROUND(I258*H258,3)</f>
        <v>0</v>
      </c>
      <c r="K258" s="189" t="s">
        <v>128</v>
      </c>
      <c r="L258" s="37"/>
      <c r="M258" s="193" t="s">
        <v>1</v>
      </c>
      <c r="N258" s="194" t="s">
        <v>41</v>
      </c>
      <c r="O258" s="65"/>
      <c r="P258" s="195">
        <f>O258*H258</f>
        <v>0</v>
      </c>
      <c r="Q258" s="195">
        <v>3.0000000000000001E-5</v>
      </c>
      <c r="R258" s="195">
        <f>Q258*H258</f>
        <v>9.6000000000000002E-4</v>
      </c>
      <c r="S258" s="195">
        <v>0</v>
      </c>
      <c r="T258" s="196">
        <f>S258*H258</f>
        <v>0</v>
      </c>
      <c r="AR258" s="197" t="s">
        <v>205</v>
      </c>
      <c r="AT258" s="197" t="s">
        <v>124</v>
      </c>
      <c r="AU258" s="197" t="s">
        <v>122</v>
      </c>
      <c r="AY258" s="16" t="s">
        <v>121</v>
      </c>
      <c r="BE258" s="198">
        <f>IF(N258="základná",J258,0)</f>
        <v>0</v>
      </c>
      <c r="BF258" s="198">
        <f>IF(N258="znížená",J258,0)</f>
        <v>0</v>
      </c>
      <c r="BG258" s="198">
        <f>IF(N258="zákl. prenesená",J258,0)</f>
        <v>0</v>
      </c>
      <c r="BH258" s="198">
        <f>IF(N258="zníž. prenesená",J258,0)</f>
        <v>0</v>
      </c>
      <c r="BI258" s="198">
        <f>IF(N258="nulová",J258,0)</f>
        <v>0</v>
      </c>
      <c r="BJ258" s="16" t="s">
        <v>122</v>
      </c>
      <c r="BK258" s="199">
        <f>ROUND(I258*H258,3)</f>
        <v>0</v>
      </c>
      <c r="BL258" s="16" t="s">
        <v>205</v>
      </c>
      <c r="BM258" s="197" t="s">
        <v>356</v>
      </c>
    </row>
    <row r="259" spans="2:65" s="12" customFormat="1" ht="11.25">
      <c r="B259" s="200"/>
      <c r="C259" s="201"/>
      <c r="D259" s="202" t="s">
        <v>131</v>
      </c>
      <c r="E259" s="203" t="s">
        <v>1</v>
      </c>
      <c r="F259" s="204" t="s">
        <v>357</v>
      </c>
      <c r="G259" s="201"/>
      <c r="H259" s="203" t="s">
        <v>1</v>
      </c>
      <c r="I259" s="205"/>
      <c r="J259" s="201"/>
      <c r="K259" s="201"/>
      <c r="L259" s="206"/>
      <c r="M259" s="207"/>
      <c r="N259" s="208"/>
      <c r="O259" s="208"/>
      <c r="P259" s="208"/>
      <c r="Q259" s="208"/>
      <c r="R259" s="208"/>
      <c r="S259" s="208"/>
      <c r="T259" s="209"/>
      <c r="AT259" s="210" t="s">
        <v>131</v>
      </c>
      <c r="AU259" s="210" t="s">
        <v>122</v>
      </c>
      <c r="AV259" s="12" t="s">
        <v>83</v>
      </c>
      <c r="AW259" s="12" t="s">
        <v>30</v>
      </c>
      <c r="AX259" s="12" t="s">
        <v>75</v>
      </c>
      <c r="AY259" s="210" t="s">
        <v>121</v>
      </c>
    </row>
    <row r="260" spans="2:65" s="13" customFormat="1" ht="11.25">
      <c r="B260" s="211"/>
      <c r="C260" s="212"/>
      <c r="D260" s="202" t="s">
        <v>131</v>
      </c>
      <c r="E260" s="213" t="s">
        <v>1</v>
      </c>
      <c r="F260" s="214" t="s">
        <v>280</v>
      </c>
      <c r="G260" s="212"/>
      <c r="H260" s="215">
        <v>32</v>
      </c>
      <c r="I260" s="216"/>
      <c r="J260" s="212"/>
      <c r="K260" s="212"/>
      <c r="L260" s="217"/>
      <c r="M260" s="218"/>
      <c r="N260" s="219"/>
      <c r="O260" s="219"/>
      <c r="P260" s="219"/>
      <c r="Q260" s="219"/>
      <c r="R260" s="219"/>
      <c r="S260" s="219"/>
      <c r="T260" s="220"/>
      <c r="AT260" s="221" t="s">
        <v>131</v>
      </c>
      <c r="AU260" s="221" t="s">
        <v>122</v>
      </c>
      <c r="AV260" s="13" t="s">
        <v>122</v>
      </c>
      <c r="AW260" s="13" t="s">
        <v>30</v>
      </c>
      <c r="AX260" s="13" t="s">
        <v>83</v>
      </c>
      <c r="AY260" s="221" t="s">
        <v>121</v>
      </c>
    </row>
    <row r="261" spans="2:65" s="1" customFormat="1" ht="24" customHeight="1">
      <c r="B261" s="33"/>
      <c r="C261" s="233" t="s">
        <v>358</v>
      </c>
      <c r="D261" s="233" t="s">
        <v>231</v>
      </c>
      <c r="E261" s="234" t="s">
        <v>359</v>
      </c>
      <c r="F261" s="235" t="s">
        <v>360</v>
      </c>
      <c r="G261" s="236" t="s">
        <v>143</v>
      </c>
      <c r="H261" s="237">
        <v>256</v>
      </c>
      <c r="I261" s="238"/>
      <c r="J261" s="237">
        <f>ROUND(I261*H261,3)</f>
        <v>0</v>
      </c>
      <c r="K261" s="235" t="s">
        <v>128</v>
      </c>
      <c r="L261" s="239"/>
      <c r="M261" s="240" t="s">
        <v>1</v>
      </c>
      <c r="N261" s="241" t="s">
        <v>41</v>
      </c>
      <c r="O261" s="65"/>
      <c r="P261" s="195">
        <f>O261*H261</f>
        <v>0</v>
      </c>
      <c r="Q261" s="195">
        <v>2.0000000000000001E-4</v>
      </c>
      <c r="R261" s="195">
        <f>Q261*H261</f>
        <v>5.1200000000000002E-2</v>
      </c>
      <c r="S261" s="195">
        <v>0</v>
      </c>
      <c r="T261" s="196">
        <f>S261*H261</f>
        <v>0</v>
      </c>
      <c r="AR261" s="197" t="s">
        <v>280</v>
      </c>
      <c r="AT261" s="197" t="s">
        <v>231</v>
      </c>
      <c r="AU261" s="197" t="s">
        <v>122</v>
      </c>
      <c r="AY261" s="16" t="s">
        <v>121</v>
      </c>
      <c r="BE261" s="198">
        <f>IF(N261="základná",J261,0)</f>
        <v>0</v>
      </c>
      <c r="BF261" s="198">
        <f>IF(N261="znížená",J261,0)</f>
        <v>0</v>
      </c>
      <c r="BG261" s="198">
        <f>IF(N261="zákl. prenesená",J261,0)</f>
        <v>0</v>
      </c>
      <c r="BH261" s="198">
        <f>IF(N261="zníž. prenesená",J261,0)</f>
        <v>0</v>
      </c>
      <c r="BI261" s="198">
        <f>IF(N261="nulová",J261,0)</f>
        <v>0</v>
      </c>
      <c r="BJ261" s="16" t="s">
        <v>122</v>
      </c>
      <c r="BK261" s="199">
        <f>ROUND(I261*H261,3)</f>
        <v>0</v>
      </c>
      <c r="BL261" s="16" t="s">
        <v>205</v>
      </c>
      <c r="BM261" s="197" t="s">
        <v>361</v>
      </c>
    </row>
    <row r="262" spans="2:65" s="1" customFormat="1" ht="24" customHeight="1">
      <c r="B262" s="33"/>
      <c r="C262" s="187" t="s">
        <v>362</v>
      </c>
      <c r="D262" s="187" t="s">
        <v>124</v>
      </c>
      <c r="E262" s="188" t="s">
        <v>363</v>
      </c>
      <c r="F262" s="189" t="s">
        <v>364</v>
      </c>
      <c r="G262" s="190" t="s">
        <v>224</v>
      </c>
      <c r="H262" s="191">
        <v>32</v>
      </c>
      <c r="I262" s="192"/>
      <c r="J262" s="191">
        <f>ROUND(I262*H262,3)</f>
        <v>0</v>
      </c>
      <c r="K262" s="189" t="s">
        <v>128</v>
      </c>
      <c r="L262" s="37"/>
      <c r="M262" s="193" t="s">
        <v>1</v>
      </c>
      <c r="N262" s="194" t="s">
        <v>41</v>
      </c>
      <c r="O262" s="65"/>
      <c r="P262" s="195">
        <f>O262*H262</f>
        <v>0</v>
      </c>
      <c r="Q262" s="195">
        <v>3.0000000000000001E-5</v>
      </c>
      <c r="R262" s="195">
        <f>Q262*H262</f>
        <v>9.6000000000000002E-4</v>
      </c>
      <c r="S262" s="195">
        <v>0</v>
      </c>
      <c r="T262" s="196">
        <f>S262*H262</f>
        <v>0</v>
      </c>
      <c r="AR262" s="197" t="s">
        <v>205</v>
      </c>
      <c r="AT262" s="197" t="s">
        <v>124</v>
      </c>
      <c r="AU262" s="197" t="s">
        <v>122</v>
      </c>
      <c r="AY262" s="16" t="s">
        <v>121</v>
      </c>
      <c r="BE262" s="198">
        <f>IF(N262="základná",J262,0)</f>
        <v>0</v>
      </c>
      <c r="BF262" s="198">
        <f>IF(N262="znížená",J262,0)</f>
        <v>0</v>
      </c>
      <c r="BG262" s="198">
        <f>IF(N262="zákl. prenesená",J262,0)</f>
        <v>0</v>
      </c>
      <c r="BH262" s="198">
        <f>IF(N262="zníž. prenesená",J262,0)</f>
        <v>0</v>
      </c>
      <c r="BI262" s="198">
        <f>IF(N262="nulová",J262,0)</f>
        <v>0</v>
      </c>
      <c r="BJ262" s="16" t="s">
        <v>122</v>
      </c>
      <c r="BK262" s="199">
        <f>ROUND(I262*H262,3)</f>
        <v>0</v>
      </c>
      <c r="BL262" s="16" t="s">
        <v>205</v>
      </c>
      <c r="BM262" s="197" t="s">
        <v>365</v>
      </c>
    </row>
    <row r="263" spans="2:65" s="12" customFormat="1" ht="11.25">
      <c r="B263" s="200"/>
      <c r="C263" s="201"/>
      <c r="D263" s="202" t="s">
        <v>131</v>
      </c>
      <c r="E263" s="203" t="s">
        <v>1</v>
      </c>
      <c r="F263" s="204" t="s">
        <v>366</v>
      </c>
      <c r="G263" s="201"/>
      <c r="H263" s="203" t="s">
        <v>1</v>
      </c>
      <c r="I263" s="205"/>
      <c r="J263" s="201"/>
      <c r="K263" s="201"/>
      <c r="L263" s="206"/>
      <c r="M263" s="207"/>
      <c r="N263" s="208"/>
      <c r="O263" s="208"/>
      <c r="P263" s="208"/>
      <c r="Q263" s="208"/>
      <c r="R263" s="208"/>
      <c r="S263" s="208"/>
      <c r="T263" s="209"/>
      <c r="AT263" s="210" t="s">
        <v>131</v>
      </c>
      <c r="AU263" s="210" t="s">
        <v>122</v>
      </c>
      <c r="AV263" s="12" t="s">
        <v>83</v>
      </c>
      <c r="AW263" s="12" t="s">
        <v>30</v>
      </c>
      <c r="AX263" s="12" t="s">
        <v>75</v>
      </c>
      <c r="AY263" s="210" t="s">
        <v>121</v>
      </c>
    </row>
    <row r="264" spans="2:65" s="13" customFormat="1" ht="11.25">
      <c r="B264" s="211"/>
      <c r="C264" s="212"/>
      <c r="D264" s="202" t="s">
        <v>131</v>
      </c>
      <c r="E264" s="213" t="s">
        <v>1</v>
      </c>
      <c r="F264" s="214" t="s">
        <v>280</v>
      </c>
      <c r="G264" s="212"/>
      <c r="H264" s="215">
        <v>32</v>
      </c>
      <c r="I264" s="216"/>
      <c r="J264" s="212"/>
      <c r="K264" s="212"/>
      <c r="L264" s="217"/>
      <c r="M264" s="218"/>
      <c r="N264" s="219"/>
      <c r="O264" s="219"/>
      <c r="P264" s="219"/>
      <c r="Q264" s="219"/>
      <c r="R264" s="219"/>
      <c r="S264" s="219"/>
      <c r="T264" s="220"/>
      <c r="AT264" s="221" t="s">
        <v>131</v>
      </c>
      <c r="AU264" s="221" t="s">
        <v>122</v>
      </c>
      <c r="AV264" s="13" t="s">
        <v>122</v>
      </c>
      <c r="AW264" s="13" t="s">
        <v>30</v>
      </c>
      <c r="AX264" s="13" t="s">
        <v>75</v>
      </c>
      <c r="AY264" s="221" t="s">
        <v>121</v>
      </c>
    </row>
    <row r="265" spans="2:65" s="14" customFormat="1" ht="11.25">
      <c r="B265" s="222"/>
      <c r="C265" s="223"/>
      <c r="D265" s="202" t="s">
        <v>131</v>
      </c>
      <c r="E265" s="224" t="s">
        <v>1</v>
      </c>
      <c r="F265" s="225" t="s">
        <v>134</v>
      </c>
      <c r="G265" s="223"/>
      <c r="H265" s="226">
        <v>32</v>
      </c>
      <c r="I265" s="227"/>
      <c r="J265" s="223"/>
      <c r="K265" s="223"/>
      <c r="L265" s="228"/>
      <c r="M265" s="229"/>
      <c r="N265" s="230"/>
      <c r="O265" s="230"/>
      <c r="P265" s="230"/>
      <c r="Q265" s="230"/>
      <c r="R265" s="230"/>
      <c r="S265" s="230"/>
      <c r="T265" s="231"/>
      <c r="AT265" s="232" t="s">
        <v>131</v>
      </c>
      <c r="AU265" s="232" t="s">
        <v>122</v>
      </c>
      <c r="AV265" s="14" t="s">
        <v>129</v>
      </c>
      <c r="AW265" s="14" t="s">
        <v>30</v>
      </c>
      <c r="AX265" s="14" t="s">
        <v>83</v>
      </c>
      <c r="AY265" s="232" t="s">
        <v>121</v>
      </c>
    </row>
    <row r="266" spans="2:65" s="1" customFormat="1" ht="24" customHeight="1">
      <c r="B266" s="33"/>
      <c r="C266" s="233" t="s">
        <v>367</v>
      </c>
      <c r="D266" s="233" t="s">
        <v>231</v>
      </c>
      <c r="E266" s="234" t="s">
        <v>359</v>
      </c>
      <c r="F266" s="235" t="s">
        <v>360</v>
      </c>
      <c r="G266" s="236" t="s">
        <v>143</v>
      </c>
      <c r="H266" s="237">
        <v>256</v>
      </c>
      <c r="I266" s="238"/>
      <c r="J266" s="237">
        <f>ROUND(I266*H266,3)</f>
        <v>0</v>
      </c>
      <c r="K266" s="235" t="s">
        <v>128</v>
      </c>
      <c r="L266" s="239"/>
      <c r="M266" s="240" t="s">
        <v>1</v>
      </c>
      <c r="N266" s="241" t="s">
        <v>41</v>
      </c>
      <c r="O266" s="65"/>
      <c r="P266" s="195">
        <f>O266*H266</f>
        <v>0</v>
      </c>
      <c r="Q266" s="195">
        <v>2.0000000000000001E-4</v>
      </c>
      <c r="R266" s="195">
        <f>Q266*H266</f>
        <v>5.1200000000000002E-2</v>
      </c>
      <c r="S266" s="195">
        <v>0</v>
      </c>
      <c r="T266" s="196">
        <f>S266*H266</f>
        <v>0</v>
      </c>
      <c r="AR266" s="197" t="s">
        <v>280</v>
      </c>
      <c r="AT266" s="197" t="s">
        <v>231</v>
      </c>
      <c r="AU266" s="197" t="s">
        <v>122</v>
      </c>
      <c r="AY266" s="16" t="s">
        <v>121</v>
      </c>
      <c r="BE266" s="198">
        <f>IF(N266="základná",J266,0)</f>
        <v>0</v>
      </c>
      <c r="BF266" s="198">
        <f>IF(N266="znížená",J266,0)</f>
        <v>0</v>
      </c>
      <c r="BG266" s="198">
        <f>IF(N266="zákl. prenesená",J266,0)</f>
        <v>0</v>
      </c>
      <c r="BH266" s="198">
        <f>IF(N266="zníž. prenesená",J266,0)</f>
        <v>0</v>
      </c>
      <c r="BI266" s="198">
        <f>IF(N266="nulová",J266,0)</f>
        <v>0</v>
      </c>
      <c r="BJ266" s="16" t="s">
        <v>122</v>
      </c>
      <c r="BK266" s="199">
        <f>ROUND(I266*H266,3)</f>
        <v>0</v>
      </c>
      <c r="BL266" s="16" t="s">
        <v>205</v>
      </c>
      <c r="BM266" s="197" t="s">
        <v>368</v>
      </c>
    </row>
    <row r="267" spans="2:65" s="1" customFormat="1" ht="24" customHeight="1">
      <c r="B267" s="33"/>
      <c r="C267" s="187" t="s">
        <v>369</v>
      </c>
      <c r="D267" s="187" t="s">
        <v>124</v>
      </c>
      <c r="E267" s="188" t="s">
        <v>370</v>
      </c>
      <c r="F267" s="189" t="s">
        <v>371</v>
      </c>
      <c r="G267" s="190" t="s">
        <v>224</v>
      </c>
      <c r="H267" s="191">
        <v>7.5</v>
      </c>
      <c r="I267" s="192"/>
      <c r="J267" s="191">
        <f>ROUND(I267*H267,3)</f>
        <v>0</v>
      </c>
      <c r="K267" s="189" t="s">
        <v>128</v>
      </c>
      <c r="L267" s="37"/>
      <c r="M267" s="193" t="s">
        <v>1</v>
      </c>
      <c r="N267" s="194" t="s">
        <v>41</v>
      </c>
      <c r="O267" s="65"/>
      <c r="P267" s="195">
        <f>O267*H267</f>
        <v>0</v>
      </c>
      <c r="Q267" s="195">
        <v>5.0000000000000002E-5</v>
      </c>
      <c r="R267" s="195">
        <f>Q267*H267</f>
        <v>3.7500000000000001E-4</v>
      </c>
      <c r="S267" s="195">
        <v>0</v>
      </c>
      <c r="T267" s="196">
        <f>S267*H267</f>
        <v>0</v>
      </c>
      <c r="AR267" s="197" t="s">
        <v>205</v>
      </c>
      <c r="AT267" s="197" t="s">
        <v>124</v>
      </c>
      <c r="AU267" s="197" t="s">
        <v>122</v>
      </c>
      <c r="AY267" s="16" t="s">
        <v>121</v>
      </c>
      <c r="BE267" s="198">
        <f>IF(N267="základná",J267,0)</f>
        <v>0</v>
      </c>
      <c r="BF267" s="198">
        <f>IF(N267="znížená",J267,0)</f>
        <v>0</v>
      </c>
      <c r="BG267" s="198">
        <f>IF(N267="zákl. prenesená",J267,0)</f>
        <v>0</v>
      </c>
      <c r="BH267" s="198">
        <f>IF(N267="zníž. prenesená",J267,0)</f>
        <v>0</v>
      </c>
      <c r="BI267" s="198">
        <f>IF(N267="nulová",J267,0)</f>
        <v>0</v>
      </c>
      <c r="BJ267" s="16" t="s">
        <v>122</v>
      </c>
      <c r="BK267" s="199">
        <f>ROUND(I267*H267,3)</f>
        <v>0</v>
      </c>
      <c r="BL267" s="16" t="s">
        <v>205</v>
      </c>
      <c r="BM267" s="197" t="s">
        <v>372</v>
      </c>
    </row>
    <row r="268" spans="2:65" s="12" customFormat="1" ht="11.25">
      <c r="B268" s="200"/>
      <c r="C268" s="201"/>
      <c r="D268" s="202" t="s">
        <v>131</v>
      </c>
      <c r="E268" s="203" t="s">
        <v>1</v>
      </c>
      <c r="F268" s="204" t="s">
        <v>357</v>
      </c>
      <c r="G268" s="201"/>
      <c r="H268" s="203" t="s">
        <v>1</v>
      </c>
      <c r="I268" s="205"/>
      <c r="J268" s="201"/>
      <c r="K268" s="201"/>
      <c r="L268" s="206"/>
      <c r="M268" s="207"/>
      <c r="N268" s="208"/>
      <c r="O268" s="208"/>
      <c r="P268" s="208"/>
      <c r="Q268" s="208"/>
      <c r="R268" s="208"/>
      <c r="S268" s="208"/>
      <c r="T268" s="209"/>
      <c r="AT268" s="210" t="s">
        <v>131</v>
      </c>
      <c r="AU268" s="210" t="s">
        <v>122</v>
      </c>
      <c r="AV268" s="12" t="s">
        <v>83</v>
      </c>
      <c r="AW268" s="12" t="s">
        <v>30</v>
      </c>
      <c r="AX268" s="12" t="s">
        <v>75</v>
      </c>
      <c r="AY268" s="210" t="s">
        <v>121</v>
      </c>
    </row>
    <row r="269" spans="2:65" s="13" customFormat="1" ht="11.25">
      <c r="B269" s="211"/>
      <c r="C269" s="212"/>
      <c r="D269" s="202" t="s">
        <v>131</v>
      </c>
      <c r="E269" s="213" t="s">
        <v>1</v>
      </c>
      <c r="F269" s="214" t="s">
        <v>373</v>
      </c>
      <c r="G269" s="212"/>
      <c r="H269" s="215">
        <v>7.5</v>
      </c>
      <c r="I269" s="216"/>
      <c r="J269" s="212"/>
      <c r="K269" s="212"/>
      <c r="L269" s="217"/>
      <c r="M269" s="218"/>
      <c r="N269" s="219"/>
      <c r="O269" s="219"/>
      <c r="P269" s="219"/>
      <c r="Q269" s="219"/>
      <c r="R269" s="219"/>
      <c r="S269" s="219"/>
      <c r="T269" s="220"/>
      <c r="AT269" s="221" t="s">
        <v>131</v>
      </c>
      <c r="AU269" s="221" t="s">
        <v>122</v>
      </c>
      <c r="AV269" s="13" t="s">
        <v>122</v>
      </c>
      <c r="AW269" s="13" t="s">
        <v>30</v>
      </c>
      <c r="AX269" s="13" t="s">
        <v>75</v>
      </c>
      <c r="AY269" s="221" t="s">
        <v>121</v>
      </c>
    </row>
    <row r="270" spans="2:65" s="14" customFormat="1" ht="11.25">
      <c r="B270" s="222"/>
      <c r="C270" s="223"/>
      <c r="D270" s="202" t="s">
        <v>131</v>
      </c>
      <c r="E270" s="224" t="s">
        <v>1</v>
      </c>
      <c r="F270" s="225" t="s">
        <v>134</v>
      </c>
      <c r="G270" s="223"/>
      <c r="H270" s="226">
        <v>7.5</v>
      </c>
      <c r="I270" s="227"/>
      <c r="J270" s="223"/>
      <c r="K270" s="223"/>
      <c r="L270" s="228"/>
      <c r="M270" s="229"/>
      <c r="N270" s="230"/>
      <c r="O270" s="230"/>
      <c r="P270" s="230"/>
      <c r="Q270" s="230"/>
      <c r="R270" s="230"/>
      <c r="S270" s="230"/>
      <c r="T270" s="231"/>
      <c r="AT270" s="232" t="s">
        <v>131</v>
      </c>
      <c r="AU270" s="232" t="s">
        <v>122</v>
      </c>
      <c r="AV270" s="14" t="s">
        <v>129</v>
      </c>
      <c r="AW270" s="14" t="s">
        <v>30</v>
      </c>
      <c r="AX270" s="14" t="s">
        <v>83</v>
      </c>
      <c r="AY270" s="232" t="s">
        <v>121</v>
      </c>
    </row>
    <row r="271" spans="2:65" s="1" customFormat="1" ht="24" customHeight="1">
      <c r="B271" s="33"/>
      <c r="C271" s="233" t="s">
        <v>374</v>
      </c>
      <c r="D271" s="233" t="s">
        <v>231</v>
      </c>
      <c r="E271" s="234" t="s">
        <v>375</v>
      </c>
      <c r="F271" s="235" t="s">
        <v>376</v>
      </c>
      <c r="G271" s="236" t="s">
        <v>143</v>
      </c>
      <c r="H271" s="237">
        <v>60</v>
      </c>
      <c r="I271" s="238"/>
      <c r="J271" s="237">
        <f>ROUND(I271*H271,3)</f>
        <v>0</v>
      </c>
      <c r="K271" s="235" t="s">
        <v>128</v>
      </c>
      <c r="L271" s="239"/>
      <c r="M271" s="240" t="s">
        <v>1</v>
      </c>
      <c r="N271" s="241" t="s">
        <v>41</v>
      </c>
      <c r="O271" s="65"/>
      <c r="P271" s="195">
        <f>O271*H271</f>
        <v>0</v>
      </c>
      <c r="Q271" s="195">
        <v>3.5E-4</v>
      </c>
      <c r="R271" s="195">
        <f>Q271*H271</f>
        <v>2.1000000000000001E-2</v>
      </c>
      <c r="S271" s="195">
        <v>0</v>
      </c>
      <c r="T271" s="196">
        <f>S271*H271</f>
        <v>0</v>
      </c>
      <c r="AR271" s="197" t="s">
        <v>280</v>
      </c>
      <c r="AT271" s="197" t="s">
        <v>231</v>
      </c>
      <c r="AU271" s="197" t="s">
        <v>122</v>
      </c>
      <c r="AY271" s="16" t="s">
        <v>121</v>
      </c>
      <c r="BE271" s="198">
        <f>IF(N271="základná",J271,0)</f>
        <v>0</v>
      </c>
      <c r="BF271" s="198">
        <f>IF(N271="znížená",J271,0)</f>
        <v>0</v>
      </c>
      <c r="BG271" s="198">
        <f>IF(N271="zákl. prenesená",J271,0)</f>
        <v>0</v>
      </c>
      <c r="BH271" s="198">
        <f>IF(N271="zníž. prenesená",J271,0)</f>
        <v>0</v>
      </c>
      <c r="BI271" s="198">
        <f>IF(N271="nulová",J271,0)</f>
        <v>0</v>
      </c>
      <c r="BJ271" s="16" t="s">
        <v>122</v>
      </c>
      <c r="BK271" s="199">
        <f>ROUND(I271*H271,3)</f>
        <v>0</v>
      </c>
      <c r="BL271" s="16" t="s">
        <v>205</v>
      </c>
      <c r="BM271" s="197" t="s">
        <v>377</v>
      </c>
    </row>
    <row r="272" spans="2:65" s="1" customFormat="1" ht="36" customHeight="1">
      <c r="B272" s="33"/>
      <c r="C272" s="187" t="s">
        <v>378</v>
      </c>
      <c r="D272" s="187" t="s">
        <v>124</v>
      </c>
      <c r="E272" s="188" t="s">
        <v>379</v>
      </c>
      <c r="F272" s="189" t="s">
        <v>380</v>
      </c>
      <c r="G272" s="190" t="s">
        <v>224</v>
      </c>
      <c r="H272" s="191">
        <v>32</v>
      </c>
      <c r="I272" s="192"/>
      <c r="J272" s="191">
        <f>ROUND(I272*H272,3)</f>
        <v>0</v>
      </c>
      <c r="K272" s="189" t="s">
        <v>128</v>
      </c>
      <c r="L272" s="37"/>
      <c r="M272" s="193" t="s">
        <v>1</v>
      </c>
      <c r="N272" s="194" t="s">
        <v>41</v>
      </c>
      <c r="O272" s="65"/>
      <c r="P272" s="195">
        <f>O272*H272</f>
        <v>0</v>
      </c>
      <c r="Q272" s="195">
        <v>2.9999999999999997E-4</v>
      </c>
      <c r="R272" s="195">
        <f>Q272*H272</f>
        <v>9.5999999999999992E-3</v>
      </c>
      <c r="S272" s="195">
        <v>0</v>
      </c>
      <c r="T272" s="196">
        <f>S272*H272</f>
        <v>0</v>
      </c>
      <c r="AR272" s="197" t="s">
        <v>205</v>
      </c>
      <c r="AT272" s="197" t="s">
        <v>124</v>
      </c>
      <c r="AU272" s="197" t="s">
        <v>122</v>
      </c>
      <c r="AY272" s="16" t="s">
        <v>121</v>
      </c>
      <c r="BE272" s="198">
        <f>IF(N272="základná",J272,0)</f>
        <v>0</v>
      </c>
      <c r="BF272" s="198">
        <f>IF(N272="znížená",J272,0)</f>
        <v>0</v>
      </c>
      <c r="BG272" s="198">
        <f>IF(N272="zákl. prenesená",J272,0)</f>
        <v>0</v>
      </c>
      <c r="BH272" s="198">
        <f>IF(N272="zníž. prenesená",J272,0)</f>
        <v>0</v>
      </c>
      <c r="BI272" s="198">
        <f>IF(N272="nulová",J272,0)</f>
        <v>0</v>
      </c>
      <c r="BJ272" s="16" t="s">
        <v>122</v>
      </c>
      <c r="BK272" s="199">
        <f>ROUND(I272*H272,3)</f>
        <v>0</v>
      </c>
      <c r="BL272" s="16" t="s">
        <v>205</v>
      </c>
      <c r="BM272" s="197" t="s">
        <v>381</v>
      </c>
    </row>
    <row r="273" spans="2:65" s="12" customFormat="1" ht="11.25">
      <c r="B273" s="200"/>
      <c r="C273" s="201"/>
      <c r="D273" s="202" t="s">
        <v>131</v>
      </c>
      <c r="E273" s="203" t="s">
        <v>1</v>
      </c>
      <c r="F273" s="204" t="s">
        <v>382</v>
      </c>
      <c r="G273" s="201"/>
      <c r="H273" s="203" t="s">
        <v>1</v>
      </c>
      <c r="I273" s="205"/>
      <c r="J273" s="201"/>
      <c r="K273" s="201"/>
      <c r="L273" s="206"/>
      <c r="M273" s="207"/>
      <c r="N273" s="208"/>
      <c r="O273" s="208"/>
      <c r="P273" s="208"/>
      <c r="Q273" s="208"/>
      <c r="R273" s="208"/>
      <c r="S273" s="208"/>
      <c r="T273" s="209"/>
      <c r="AT273" s="210" t="s">
        <v>131</v>
      </c>
      <c r="AU273" s="210" t="s">
        <v>122</v>
      </c>
      <c r="AV273" s="12" t="s">
        <v>83</v>
      </c>
      <c r="AW273" s="12" t="s">
        <v>30</v>
      </c>
      <c r="AX273" s="12" t="s">
        <v>75</v>
      </c>
      <c r="AY273" s="210" t="s">
        <v>121</v>
      </c>
    </row>
    <row r="274" spans="2:65" s="13" customFormat="1" ht="11.25">
      <c r="B274" s="211"/>
      <c r="C274" s="212"/>
      <c r="D274" s="202" t="s">
        <v>131</v>
      </c>
      <c r="E274" s="213" t="s">
        <v>1</v>
      </c>
      <c r="F274" s="214" t="s">
        <v>280</v>
      </c>
      <c r="G274" s="212"/>
      <c r="H274" s="215">
        <v>32</v>
      </c>
      <c r="I274" s="216"/>
      <c r="J274" s="212"/>
      <c r="K274" s="212"/>
      <c r="L274" s="217"/>
      <c r="M274" s="218"/>
      <c r="N274" s="219"/>
      <c r="O274" s="219"/>
      <c r="P274" s="219"/>
      <c r="Q274" s="219"/>
      <c r="R274" s="219"/>
      <c r="S274" s="219"/>
      <c r="T274" s="220"/>
      <c r="AT274" s="221" t="s">
        <v>131</v>
      </c>
      <c r="AU274" s="221" t="s">
        <v>122</v>
      </c>
      <c r="AV274" s="13" t="s">
        <v>122</v>
      </c>
      <c r="AW274" s="13" t="s">
        <v>30</v>
      </c>
      <c r="AX274" s="13" t="s">
        <v>75</v>
      </c>
      <c r="AY274" s="221" t="s">
        <v>121</v>
      </c>
    </row>
    <row r="275" spans="2:65" s="14" customFormat="1" ht="11.25">
      <c r="B275" s="222"/>
      <c r="C275" s="223"/>
      <c r="D275" s="202" t="s">
        <v>131</v>
      </c>
      <c r="E275" s="224" t="s">
        <v>1</v>
      </c>
      <c r="F275" s="225" t="s">
        <v>134</v>
      </c>
      <c r="G275" s="223"/>
      <c r="H275" s="226">
        <v>32</v>
      </c>
      <c r="I275" s="227"/>
      <c r="J275" s="223"/>
      <c r="K275" s="223"/>
      <c r="L275" s="228"/>
      <c r="M275" s="229"/>
      <c r="N275" s="230"/>
      <c r="O275" s="230"/>
      <c r="P275" s="230"/>
      <c r="Q275" s="230"/>
      <c r="R275" s="230"/>
      <c r="S275" s="230"/>
      <c r="T275" s="231"/>
      <c r="AT275" s="232" t="s">
        <v>131</v>
      </c>
      <c r="AU275" s="232" t="s">
        <v>122</v>
      </c>
      <c r="AV275" s="14" t="s">
        <v>129</v>
      </c>
      <c r="AW275" s="14" t="s">
        <v>30</v>
      </c>
      <c r="AX275" s="14" t="s">
        <v>83</v>
      </c>
      <c r="AY275" s="232" t="s">
        <v>121</v>
      </c>
    </row>
    <row r="276" spans="2:65" s="1" customFormat="1" ht="24" customHeight="1">
      <c r="B276" s="33"/>
      <c r="C276" s="233" t="s">
        <v>383</v>
      </c>
      <c r="D276" s="233" t="s">
        <v>231</v>
      </c>
      <c r="E276" s="234" t="s">
        <v>375</v>
      </c>
      <c r="F276" s="235" t="s">
        <v>376</v>
      </c>
      <c r="G276" s="236" t="s">
        <v>143</v>
      </c>
      <c r="H276" s="237">
        <v>256</v>
      </c>
      <c r="I276" s="238"/>
      <c r="J276" s="237">
        <f>ROUND(I276*H276,3)</f>
        <v>0</v>
      </c>
      <c r="K276" s="235" t="s">
        <v>128</v>
      </c>
      <c r="L276" s="239"/>
      <c r="M276" s="240" t="s">
        <v>1</v>
      </c>
      <c r="N276" s="241" t="s">
        <v>41</v>
      </c>
      <c r="O276" s="65"/>
      <c r="P276" s="195">
        <f>O276*H276</f>
        <v>0</v>
      </c>
      <c r="Q276" s="195">
        <v>3.5E-4</v>
      </c>
      <c r="R276" s="195">
        <f>Q276*H276</f>
        <v>8.9599999999999999E-2</v>
      </c>
      <c r="S276" s="195">
        <v>0</v>
      </c>
      <c r="T276" s="196">
        <f>S276*H276</f>
        <v>0</v>
      </c>
      <c r="AR276" s="197" t="s">
        <v>280</v>
      </c>
      <c r="AT276" s="197" t="s">
        <v>231</v>
      </c>
      <c r="AU276" s="197" t="s">
        <v>122</v>
      </c>
      <c r="AY276" s="16" t="s">
        <v>121</v>
      </c>
      <c r="BE276" s="198">
        <f>IF(N276="základná",J276,0)</f>
        <v>0</v>
      </c>
      <c r="BF276" s="198">
        <f>IF(N276="znížená",J276,0)</f>
        <v>0</v>
      </c>
      <c r="BG276" s="198">
        <f>IF(N276="zákl. prenesená",J276,0)</f>
        <v>0</v>
      </c>
      <c r="BH276" s="198">
        <f>IF(N276="zníž. prenesená",J276,0)</f>
        <v>0</v>
      </c>
      <c r="BI276" s="198">
        <f>IF(N276="nulová",J276,0)</f>
        <v>0</v>
      </c>
      <c r="BJ276" s="16" t="s">
        <v>122</v>
      </c>
      <c r="BK276" s="199">
        <f>ROUND(I276*H276,3)</f>
        <v>0</v>
      </c>
      <c r="BL276" s="16" t="s">
        <v>205</v>
      </c>
      <c r="BM276" s="197" t="s">
        <v>384</v>
      </c>
    </row>
    <row r="277" spans="2:65" s="1" customFormat="1" ht="24" customHeight="1">
      <c r="B277" s="33"/>
      <c r="C277" s="187" t="s">
        <v>385</v>
      </c>
      <c r="D277" s="187" t="s">
        <v>124</v>
      </c>
      <c r="E277" s="188" t="s">
        <v>386</v>
      </c>
      <c r="F277" s="189" t="s">
        <v>387</v>
      </c>
      <c r="G277" s="190" t="s">
        <v>148</v>
      </c>
      <c r="H277" s="191">
        <v>26.22</v>
      </c>
      <c r="I277" s="192"/>
      <c r="J277" s="191">
        <f>ROUND(I277*H277,3)</f>
        <v>0</v>
      </c>
      <c r="K277" s="189" t="s">
        <v>128</v>
      </c>
      <c r="L277" s="37"/>
      <c r="M277" s="193" t="s">
        <v>1</v>
      </c>
      <c r="N277" s="194" t="s">
        <v>41</v>
      </c>
      <c r="O277" s="65"/>
      <c r="P277" s="195">
        <f>O277*H277</f>
        <v>0</v>
      </c>
      <c r="Q277" s="195">
        <v>0</v>
      </c>
      <c r="R277" s="195">
        <f>Q277*H277</f>
        <v>0</v>
      </c>
      <c r="S277" s="195">
        <v>0</v>
      </c>
      <c r="T277" s="196">
        <f>S277*H277</f>
        <v>0</v>
      </c>
      <c r="AR277" s="197" t="s">
        <v>205</v>
      </c>
      <c r="AT277" s="197" t="s">
        <v>124</v>
      </c>
      <c r="AU277" s="197" t="s">
        <v>122</v>
      </c>
      <c r="AY277" s="16" t="s">
        <v>121</v>
      </c>
      <c r="BE277" s="198">
        <f>IF(N277="základná",J277,0)</f>
        <v>0</v>
      </c>
      <c r="BF277" s="198">
        <f>IF(N277="znížená",J277,0)</f>
        <v>0</v>
      </c>
      <c r="BG277" s="198">
        <f>IF(N277="zákl. prenesená",J277,0)</f>
        <v>0</v>
      </c>
      <c r="BH277" s="198">
        <f>IF(N277="zníž. prenesená",J277,0)</f>
        <v>0</v>
      </c>
      <c r="BI277" s="198">
        <f>IF(N277="nulová",J277,0)</f>
        <v>0</v>
      </c>
      <c r="BJ277" s="16" t="s">
        <v>122</v>
      </c>
      <c r="BK277" s="199">
        <f>ROUND(I277*H277,3)</f>
        <v>0</v>
      </c>
      <c r="BL277" s="16" t="s">
        <v>205</v>
      </c>
      <c r="BM277" s="197" t="s">
        <v>388</v>
      </c>
    </row>
    <row r="278" spans="2:65" s="12" customFormat="1" ht="11.25">
      <c r="B278" s="200"/>
      <c r="C278" s="201"/>
      <c r="D278" s="202" t="s">
        <v>131</v>
      </c>
      <c r="E278" s="203" t="s">
        <v>1</v>
      </c>
      <c r="F278" s="204" t="s">
        <v>333</v>
      </c>
      <c r="G278" s="201"/>
      <c r="H278" s="203" t="s">
        <v>1</v>
      </c>
      <c r="I278" s="205"/>
      <c r="J278" s="201"/>
      <c r="K278" s="201"/>
      <c r="L278" s="206"/>
      <c r="M278" s="207"/>
      <c r="N278" s="208"/>
      <c r="O278" s="208"/>
      <c r="P278" s="208"/>
      <c r="Q278" s="208"/>
      <c r="R278" s="208"/>
      <c r="S278" s="208"/>
      <c r="T278" s="209"/>
      <c r="AT278" s="210" t="s">
        <v>131</v>
      </c>
      <c r="AU278" s="210" t="s">
        <v>122</v>
      </c>
      <c r="AV278" s="12" t="s">
        <v>83</v>
      </c>
      <c r="AW278" s="12" t="s">
        <v>30</v>
      </c>
      <c r="AX278" s="12" t="s">
        <v>75</v>
      </c>
      <c r="AY278" s="210" t="s">
        <v>121</v>
      </c>
    </row>
    <row r="279" spans="2:65" s="13" customFormat="1" ht="11.25">
      <c r="B279" s="211"/>
      <c r="C279" s="212"/>
      <c r="D279" s="202" t="s">
        <v>131</v>
      </c>
      <c r="E279" s="213" t="s">
        <v>1</v>
      </c>
      <c r="F279" s="214" t="s">
        <v>334</v>
      </c>
      <c r="G279" s="212"/>
      <c r="H279" s="215">
        <v>26.22</v>
      </c>
      <c r="I279" s="216"/>
      <c r="J279" s="212"/>
      <c r="K279" s="212"/>
      <c r="L279" s="217"/>
      <c r="M279" s="218"/>
      <c r="N279" s="219"/>
      <c r="O279" s="219"/>
      <c r="P279" s="219"/>
      <c r="Q279" s="219"/>
      <c r="R279" s="219"/>
      <c r="S279" s="219"/>
      <c r="T279" s="220"/>
      <c r="AT279" s="221" t="s">
        <v>131</v>
      </c>
      <c r="AU279" s="221" t="s">
        <v>122</v>
      </c>
      <c r="AV279" s="13" t="s">
        <v>122</v>
      </c>
      <c r="AW279" s="13" t="s">
        <v>30</v>
      </c>
      <c r="AX279" s="13" t="s">
        <v>75</v>
      </c>
      <c r="AY279" s="221" t="s">
        <v>121</v>
      </c>
    </row>
    <row r="280" spans="2:65" s="14" customFormat="1" ht="11.25">
      <c r="B280" s="222"/>
      <c r="C280" s="223"/>
      <c r="D280" s="202" t="s">
        <v>131</v>
      </c>
      <c r="E280" s="224" t="s">
        <v>1</v>
      </c>
      <c r="F280" s="225" t="s">
        <v>134</v>
      </c>
      <c r="G280" s="223"/>
      <c r="H280" s="226">
        <v>26.22</v>
      </c>
      <c r="I280" s="227"/>
      <c r="J280" s="223"/>
      <c r="K280" s="223"/>
      <c r="L280" s="228"/>
      <c r="M280" s="229"/>
      <c r="N280" s="230"/>
      <c r="O280" s="230"/>
      <c r="P280" s="230"/>
      <c r="Q280" s="230"/>
      <c r="R280" s="230"/>
      <c r="S280" s="230"/>
      <c r="T280" s="231"/>
      <c r="AT280" s="232" t="s">
        <v>131</v>
      </c>
      <c r="AU280" s="232" t="s">
        <v>122</v>
      </c>
      <c r="AV280" s="14" t="s">
        <v>129</v>
      </c>
      <c r="AW280" s="14" t="s">
        <v>30</v>
      </c>
      <c r="AX280" s="14" t="s">
        <v>83</v>
      </c>
      <c r="AY280" s="232" t="s">
        <v>121</v>
      </c>
    </row>
    <row r="281" spans="2:65" s="1" customFormat="1" ht="36" customHeight="1">
      <c r="B281" s="33"/>
      <c r="C281" s="233" t="s">
        <v>389</v>
      </c>
      <c r="D281" s="233" t="s">
        <v>231</v>
      </c>
      <c r="E281" s="234" t="s">
        <v>390</v>
      </c>
      <c r="F281" s="235" t="s">
        <v>391</v>
      </c>
      <c r="G281" s="236" t="s">
        <v>148</v>
      </c>
      <c r="H281" s="237">
        <v>30.152999999999999</v>
      </c>
      <c r="I281" s="238"/>
      <c r="J281" s="237">
        <f>ROUND(I281*H281,3)</f>
        <v>0</v>
      </c>
      <c r="K281" s="235" t="s">
        <v>128</v>
      </c>
      <c r="L281" s="239"/>
      <c r="M281" s="240" t="s">
        <v>1</v>
      </c>
      <c r="N281" s="241" t="s">
        <v>41</v>
      </c>
      <c r="O281" s="65"/>
      <c r="P281" s="195">
        <f>O281*H281</f>
        <v>0</v>
      </c>
      <c r="Q281" s="195">
        <v>2.0000000000000001E-4</v>
      </c>
      <c r="R281" s="195">
        <f>Q281*H281</f>
        <v>6.0305999999999997E-3</v>
      </c>
      <c r="S281" s="195">
        <v>0</v>
      </c>
      <c r="T281" s="196">
        <f>S281*H281</f>
        <v>0</v>
      </c>
      <c r="AR281" s="197" t="s">
        <v>280</v>
      </c>
      <c r="AT281" s="197" t="s">
        <v>231</v>
      </c>
      <c r="AU281" s="197" t="s">
        <v>122</v>
      </c>
      <c r="AY281" s="16" t="s">
        <v>121</v>
      </c>
      <c r="BE281" s="198">
        <f>IF(N281="základná",J281,0)</f>
        <v>0</v>
      </c>
      <c r="BF281" s="198">
        <f>IF(N281="znížená",J281,0)</f>
        <v>0</v>
      </c>
      <c r="BG281" s="198">
        <f>IF(N281="zákl. prenesená",J281,0)</f>
        <v>0</v>
      </c>
      <c r="BH281" s="198">
        <f>IF(N281="zníž. prenesená",J281,0)</f>
        <v>0</v>
      </c>
      <c r="BI281" s="198">
        <f>IF(N281="nulová",J281,0)</f>
        <v>0</v>
      </c>
      <c r="BJ281" s="16" t="s">
        <v>122</v>
      </c>
      <c r="BK281" s="199">
        <f>ROUND(I281*H281,3)</f>
        <v>0</v>
      </c>
      <c r="BL281" s="16" t="s">
        <v>205</v>
      </c>
      <c r="BM281" s="197" t="s">
        <v>392</v>
      </c>
    </row>
    <row r="282" spans="2:65" s="13" customFormat="1" ht="11.25">
      <c r="B282" s="211"/>
      <c r="C282" s="212"/>
      <c r="D282" s="202" t="s">
        <v>131</v>
      </c>
      <c r="E282" s="212"/>
      <c r="F282" s="214" t="s">
        <v>393</v>
      </c>
      <c r="G282" s="212"/>
      <c r="H282" s="215">
        <v>30.152999999999999</v>
      </c>
      <c r="I282" s="216"/>
      <c r="J282" s="212"/>
      <c r="K282" s="212"/>
      <c r="L282" s="217"/>
      <c r="M282" s="218"/>
      <c r="N282" s="219"/>
      <c r="O282" s="219"/>
      <c r="P282" s="219"/>
      <c r="Q282" s="219"/>
      <c r="R282" s="219"/>
      <c r="S282" s="219"/>
      <c r="T282" s="220"/>
      <c r="AT282" s="221" t="s">
        <v>131</v>
      </c>
      <c r="AU282" s="221" t="s">
        <v>122</v>
      </c>
      <c r="AV282" s="13" t="s">
        <v>122</v>
      </c>
      <c r="AW282" s="13" t="s">
        <v>4</v>
      </c>
      <c r="AX282" s="13" t="s">
        <v>83</v>
      </c>
      <c r="AY282" s="221" t="s">
        <v>121</v>
      </c>
    </row>
    <row r="283" spans="2:65" s="1" customFormat="1" ht="24" customHeight="1">
      <c r="B283" s="33"/>
      <c r="C283" s="187" t="s">
        <v>394</v>
      </c>
      <c r="D283" s="187" t="s">
        <v>124</v>
      </c>
      <c r="E283" s="188" t="s">
        <v>386</v>
      </c>
      <c r="F283" s="189" t="s">
        <v>387</v>
      </c>
      <c r="G283" s="190" t="s">
        <v>148</v>
      </c>
      <c r="H283" s="191">
        <v>123.7</v>
      </c>
      <c r="I283" s="192"/>
      <c r="J283" s="191">
        <f>ROUND(I283*H283,3)</f>
        <v>0</v>
      </c>
      <c r="K283" s="189" t="s">
        <v>128</v>
      </c>
      <c r="L283" s="37"/>
      <c r="M283" s="193" t="s">
        <v>1</v>
      </c>
      <c r="N283" s="194" t="s">
        <v>41</v>
      </c>
      <c r="O283" s="65"/>
      <c r="P283" s="195">
        <f>O283*H283</f>
        <v>0</v>
      </c>
      <c r="Q283" s="195">
        <v>0</v>
      </c>
      <c r="R283" s="195">
        <f>Q283*H283</f>
        <v>0</v>
      </c>
      <c r="S283" s="195">
        <v>0</v>
      </c>
      <c r="T283" s="196">
        <f>S283*H283</f>
        <v>0</v>
      </c>
      <c r="AR283" s="197" t="s">
        <v>205</v>
      </c>
      <c r="AT283" s="197" t="s">
        <v>124</v>
      </c>
      <c r="AU283" s="197" t="s">
        <v>122</v>
      </c>
      <c r="AY283" s="16" t="s">
        <v>121</v>
      </c>
      <c r="BE283" s="198">
        <f>IF(N283="základná",J283,0)</f>
        <v>0</v>
      </c>
      <c r="BF283" s="198">
        <f>IF(N283="znížená",J283,0)</f>
        <v>0</v>
      </c>
      <c r="BG283" s="198">
        <f>IF(N283="zákl. prenesená",J283,0)</f>
        <v>0</v>
      </c>
      <c r="BH283" s="198">
        <f>IF(N283="zníž. prenesená",J283,0)</f>
        <v>0</v>
      </c>
      <c r="BI283" s="198">
        <f>IF(N283="nulová",J283,0)</f>
        <v>0</v>
      </c>
      <c r="BJ283" s="16" t="s">
        <v>122</v>
      </c>
      <c r="BK283" s="199">
        <f>ROUND(I283*H283,3)</f>
        <v>0</v>
      </c>
      <c r="BL283" s="16" t="s">
        <v>205</v>
      </c>
      <c r="BM283" s="197" t="s">
        <v>395</v>
      </c>
    </row>
    <row r="284" spans="2:65" s="12" customFormat="1" ht="11.25">
      <c r="B284" s="200"/>
      <c r="C284" s="201"/>
      <c r="D284" s="202" t="s">
        <v>131</v>
      </c>
      <c r="E284" s="203" t="s">
        <v>1</v>
      </c>
      <c r="F284" s="204" t="s">
        <v>159</v>
      </c>
      <c r="G284" s="201"/>
      <c r="H284" s="203" t="s">
        <v>1</v>
      </c>
      <c r="I284" s="205"/>
      <c r="J284" s="201"/>
      <c r="K284" s="201"/>
      <c r="L284" s="206"/>
      <c r="M284" s="207"/>
      <c r="N284" s="208"/>
      <c r="O284" s="208"/>
      <c r="P284" s="208"/>
      <c r="Q284" s="208"/>
      <c r="R284" s="208"/>
      <c r="S284" s="208"/>
      <c r="T284" s="209"/>
      <c r="AT284" s="210" t="s">
        <v>131</v>
      </c>
      <c r="AU284" s="210" t="s">
        <v>122</v>
      </c>
      <c r="AV284" s="12" t="s">
        <v>83</v>
      </c>
      <c r="AW284" s="12" t="s">
        <v>30</v>
      </c>
      <c r="AX284" s="12" t="s">
        <v>75</v>
      </c>
      <c r="AY284" s="210" t="s">
        <v>121</v>
      </c>
    </row>
    <row r="285" spans="2:65" s="13" customFormat="1" ht="11.25">
      <c r="B285" s="211"/>
      <c r="C285" s="212"/>
      <c r="D285" s="202" t="s">
        <v>131</v>
      </c>
      <c r="E285" s="213" t="s">
        <v>1</v>
      </c>
      <c r="F285" s="214" t="s">
        <v>396</v>
      </c>
      <c r="G285" s="212"/>
      <c r="H285" s="215">
        <v>123.7</v>
      </c>
      <c r="I285" s="216"/>
      <c r="J285" s="212"/>
      <c r="K285" s="212"/>
      <c r="L285" s="217"/>
      <c r="M285" s="218"/>
      <c r="N285" s="219"/>
      <c r="O285" s="219"/>
      <c r="P285" s="219"/>
      <c r="Q285" s="219"/>
      <c r="R285" s="219"/>
      <c r="S285" s="219"/>
      <c r="T285" s="220"/>
      <c r="AT285" s="221" t="s">
        <v>131</v>
      </c>
      <c r="AU285" s="221" t="s">
        <v>122</v>
      </c>
      <c r="AV285" s="13" t="s">
        <v>122</v>
      </c>
      <c r="AW285" s="13" t="s">
        <v>30</v>
      </c>
      <c r="AX285" s="13" t="s">
        <v>75</v>
      </c>
      <c r="AY285" s="221" t="s">
        <v>121</v>
      </c>
    </row>
    <row r="286" spans="2:65" s="14" customFormat="1" ht="11.25">
      <c r="B286" s="222"/>
      <c r="C286" s="223"/>
      <c r="D286" s="202" t="s">
        <v>131</v>
      </c>
      <c r="E286" s="224" t="s">
        <v>1</v>
      </c>
      <c r="F286" s="225" t="s">
        <v>134</v>
      </c>
      <c r="G286" s="223"/>
      <c r="H286" s="226">
        <v>123.7</v>
      </c>
      <c r="I286" s="227"/>
      <c r="J286" s="223"/>
      <c r="K286" s="223"/>
      <c r="L286" s="228"/>
      <c r="M286" s="229"/>
      <c r="N286" s="230"/>
      <c r="O286" s="230"/>
      <c r="P286" s="230"/>
      <c r="Q286" s="230"/>
      <c r="R286" s="230"/>
      <c r="S286" s="230"/>
      <c r="T286" s="231"/>
      <c r="AT286" s="232" t="s">
        <v>131</v>
      </c>
      <c r="AU286" s="232" t="s">
        <v>122</v>
      </c>
      <c r="AV286" s="14" t="s">
        <v>129</v>
      </c>
      <c r="AW286" s="14" t="s">
        <v>30</v>
      </c>
      <c r="AX286" s="14" t="s">
        <v>83</v>
      </c>
      <c r="AY286" s="232" t="s">
        <v>121</v>
      </c>
    </row>
    <row r="287" spans="2:65" s="1" customFormat="1" ht="36" customHeight="1">
      <c r="B287" s="33"/>
      <c r="C287" s="233" t="s">
        <v>397</v>
      </c>
      <c r="D287" s="233" t="s">
        <v>231</v>
      </c>
      <c r="E287" s="234" t="s">
        <v>398</v>
      </c>
      <c r="F287" s="235" t="s">
        <v>399</v>
      </c>
      <c r="G287" s="236" t="s">
        <v>148</v>
      </c>
      <c r="H287" s="237">
        <v>142.255</v>
      </c>
      <c r="I287" s="238"/>
      <c r="J287" s="237">
        <f>ROUND(I287*H287,3)</f>
        <v>0</v>
      </c>
      <c r="K287" s="235" t="s">
        <v>128</v>
      </c>
      <c r="L287" s="239"/>
      <c r="M287" s="240" t="s">
        <v>1</v>
      </c>
      <c r="N287" s="241" t="s">
        <v>41</v>
      </c>
      <c r="O287" s="65"/>
      <c r="P287" s="195">
        <f>O287*H287</f>
        <v>0</v>
      </c>
      <c r="Q287" s="195">
        <v>4.0000000000000002E-4</v>
      </c>
      <c r="R287" s="195">
        <f>Q287*H287</f>
        <v>5.6902000000000001E-2</v>
      </c>
      <c r="S287" s="195">
        <v>0</v>
      </c>
      <c r="T287" s="196">
        <f>S287*H287</f>
        <v>0</v>
      </c>
      <c r="AR287" s="197" t="s">
        <v>280</v>
      </c>
      <c r="AT287" s="197" t="s">
        <v>231</v>
      </c>
      <c r="AU287" s="197" t="s">
        <v>122</v>
      </c>
      <c r="AY287" s="16" t="s">
        <v>121</v>
      </c>
      <c r="BE287" s="198">
        <f>IF(N287="základná",J287,0)</f>
        <v>0</v>
      </c>
      <c r="BF287" s="198">
        <f>IF(N287="znížená",J287,0)</f>
        <v>0</v>
      </c>
      <c r="BG287" s="198">
        <f>IF(N287="zákl. prenesená",J287,0)</f>
        <v>0</v>
      </c>
      <c r="BH287" s="198">
        <f>IF(N287="zníž. prenesená",J287,0)</f>
        <v>0</v>
      </c>
      <c r="BI287" s="198">
        <f>IF(N287="nulová",J287,0)</f>
        <v>0</v>
      </c>
      <c r="BJ287" s="16" t="s">
        <v>122</v>
      </c>
      <c r="BK287" s="199">
        <f>ROUND(I287*H287,3)</f>
        <v>0</v>
      </c>
      <c r="BL287" s="16" t="s">
        <v>205</v>
      </c>
      <c r="BM287" s="197" t="s">
        <v>400</v>
      </c>
    </row>
    <row r="288" spans="2:65" s="13" customFormat="1" ht="11.25">
      <c r="B288" s="211"/>
      <c r="C288" s="212"/>
      <c r="D288" s="202" t="s">
        <v>131</v>
      </c>
      <c r="E288" s="212"/>
      <c r="F288" s="214" t="s">
        <v>401</v>
      </c>
      <c r="G288" s="212"/>
      <c r="H288" s="215">
        <v>142.255</v>
      </c>
      <c r="I288" s="216"/>
      <c r="J288" s="212"/>
      <c r="K288" s="212"/>
      <c r="L288" s="217"/>
      <c r="M288" s="218"/>
      <c r="N288" s="219"/>
      <c r="O288" s="219"/>
      <c r="P288" s="219"/>
      <c r="Q288" s="219"/>
      <c r="R288" s="219"/>
      <c r="S288" s="219"/>
      <c r="T288" s="220"/>
      <c r="AT288" s="221" t="s">
        <v>131</v>
      </c>
      <c r="AU288" s="221" t="s">
        <v>122</v>
      </c>
      <c r="AV288" s="13" t="s">
        <v>122</v>
      </c>
      <c r="AW288" s="13" t="s">
        <v>4</v>
      </c>
      <c r="AX288" s="13" t="s">
        <v>83</v>
      </c>
      <c r="AY288" s="221" t="s">
        <v>121</v>
      </c>
    </row>
    <row r="289" spans="2:65" s="1" customFormat="1" ht="24" customHeight="1">
      <c r="B289" s="33"/>
      <c r="C289" s="187" t="s">
        <v>402</v>
      </c>
      <c r="D289" s="187" t="s">
        <v>124</v>
      </c>
      <c r="E289" s="188" t="s">
        <v>403</v>
      </c>
      <c r="F289" s="189" t="s">
        <v>404</v>
      </c>
      <c r="G289" s="190" t="s">
        <v>224</v>
      </c>
      <c r="H289" s="191">
        <v>32</v>
      </c>
      <c r="I289" s="192"/>
      <c r="J289" s="191">
        <f>ROUND(I289*H289,3)</f>
        <v>0</v>
      </c>
      <c r="K289" s="189" t="s">
        <v>128</v>
      </c>
      <c r="L289" s="37"/>
      <c r="M289" s="193" t="s">
        <v>1</v>
      </c>
      <c r="N289" s="194" t="s">
        <v>41</v>
      </c>
      <c r="O289" s="65"/>
      <c r="P289" s="195">
        <f>O289*H289</f>
        <v>0</v>
      </c>
      <c r="Q289" s="195">
        <v>3.0000000000000001E-5</v>
      </c>
      <c r="R289" s="195">
        <f>Q289*H289</f>
        <v>9.6000000000000002E-4</v>
      </c>
      <c r="S289" s="195">
        <v>0</v>
      </c>
      <c r="T289" s="196">
        <f>S289*H289</f>
        <v>0</v>
      </c>
      <c r="AR289" s="197" t="s">
        <v>205</v>
      </c>
      <c r="AT289" s="197" t="s">
        <v>124</v>
      </c>
      <c r="AU289" s="197" t="s">
        <v>122</v>
      </c>
      <c r="AY289" s="16" t="s">
        <v>121</v>
      </c>
      <c r="BE289" s="198">
        <f>IF(N289="základná",J289,0)</f>
        <v>0</v>
      </c>
      <c r="BF289" s="198">
        <f>IF(N289="znížená",J289,0)</f>
        <v>0</v>
      </c>
      <c r="BG289" s="198">
        <f>IF(N289="zákl. prenesená",J289,0)</f>
        <v>0</v>
      </c>
      <c r="BH289" s="198">
        <f>IF(N289="zníž. prenesená",J289,0)</f>
        <v>0</v>
      </c>
      <c r="BI289" s="198">
        <f>IF(N289="nulová",J289,0)</f>
        <v>0</v>
      </c>
      <c r="BJ289" s="16" t="s">
        <v>122</v>
      </c>
      <c r="BK289" s="199">
        <f>ROUND(I289*H289,3)</f>
        <v>0</v>
      </c>
      <c r="BL289" s="16" t="s">
        <v>205</v>
      </c>
      <c r="BM289" s="197" t="s">
        <v>405</v>
      </c>
    </row>
    <row r="290" spans="2:65" s="12" customFormat="1" ht="11.25">
      <c r="B290" s="200"/>
      <c r="C290" s="201"/>
      <c r="D290" s="202" t="s">
        <v>131</v>
      </c>
      <c r="E290" s="203" t="s">
        <v>1</v>
      </c>
      <c r="F290" s="204" t="s">
        <v>382</v>
      </c>
      <c r="G290" s="201"/>
      <c r="H290" s="203" t="s">
        <v>1</v>
      </c>
      <c r="I290" s="205"/>
      <c r="J290" s="201"/>
      <c r="K290" s="201"/>
      <c r="L290" s="206"/>
      <c r="M290" s="207"/>
      <c r="N290" s="208"/>
      <c r="O290" s="208"/>
      <c r="P290" s="208"/>
      <c r="Q290" s="208"/>
      <c r="R290" s="208"/>
      <c r="S290" s="208"/>
      <c r="T290" s="209"/>
      <c r="AT290" s="210" t="s">
        <v>131</v>
      </c>
      <c r="AU290" s="210" t="s">
        <v>122</v>
      </c>
      <c r="AV290" s="12" t="s">
        <v>83</v>
      </c>
      <c r="AW290" s="12" t="s">
        <v>30</v>
      </c>
      <c r="AX290" s="12" t="s">
        <v>75</v>
      </c>
      <c r="AY290" s="210" t="s">
        <v>121</v>
      </c>
    </row>
    <row r="291" spans="2:65" s="13" customFormat="1" ht="11.25">
      <c r="B291" s="211"/>
      <c r="C291" s="212"/>
      <c r="D291" s="202" t="s">
        <v>131</v>
      </c>
      <c r="E291" s="213" t="s">
        <v>1</v>
      </c>
      <c r="F291" s="214" t="s">
        <v>280</v>
      </c>
      <c r="G291" s="212"/>
      <c r="H291" s="215">
        <v>32</v>
      </c>
      <c r="I291" s="216"/>
      <c r="J291" s="212"/>
      <c r="K291" s="212"/>
      <c r="L291" s="217"/>
      <c r="M291" s="218"/>
      <c r="N291" s="219"/>
      <c r="O291" s="219"/>
      <c r="P291" s="219"/>
      <c r="Q291" s="219"/>
      <c r="R291" s="219"/>
      <c r="S291" s="219"/>
      <c r="T291" s="220"/>
      <c r="AT291" s="221" t="s">
        <v>131</v>
      </c>
      <c r="AU291" s="221" t="s">
        <v>122</v>
      </c>
      <c r="AV291" s="13" t="s">
        <v>122</v>
      </c>
      <c r="AW291" s="13" t="s">
        <v>30</v>
      </c>
      <c r="AX291" s="13" t="s">
        <v>75</v>
      </c>
      <c r="AY291" s="221" t="s">
        <v>121</v>
      </c>
    </row>
    <row r="292" spans="2:65" s="14" customFormat="1" ht="11.25">
      <c r="B292" s="222"/>
      <c r="C292" s="223"/>
      <c r="D292" s="202" t="s">
        <v>131</v>
      </c>
      <c r="E292" s="224" t="s">
        <v>1</v>
      </c>
      <c r="F292" s="225" t="s">
        <v>134</v>
      </c>
      <c r="G292" s="223"/>
      <c r="H292" s="226">
        <v>32</v>
      </c>
      <c r="I292" s="227"/>
      <c r="J292" s="223"/>
      <c r="K292" s="223"/>
      <c r="L292" s="228"/>
      <c r="M292" s="229"/>
      <c r="N292" s="230"/>
      <c r="O292" s="230"/>
      <c r="P292" s="230"/>
      <c r="Q292" s="230"/>
      <c r="R292" s="230"/>
      <c r="S292" s="230"/>
      <c r="T292" s="231"/>
      <c r="AT292" s="232" t="s">
        <v>131</v>
      </c>
      <c r="AU292" s="232" t="s">
        <v>122</v>
      </c>
      <c r="AV292" s="14" t="s">
        <v>129</v>
      </c>
      <c r="AW292" s="14" t="s">
        <v>30</v>
      </c>
      <c r="AX292" s="14" t="s">
        <v>83</v>
      </c>
      <c r="AY292" s="232" t="s">
        <v>121</v>
      </c>
    </row>
    <row r="293" spans="2:65" s="1" customFormat="1" ht="24" customHeight="1">
      <c r="B293" s="33"/>
      <c r="C293" s="233" t="s">
        <v>406</v>
      </c>
      <c r="D293" s="233" t="s">
        <v>231</v>
      </c>
      <c r="E293" s="234" t="s">
        <v>375</v>
      </c>
      <c r="F293" s="235" t="s">
        <v>376</v>
      </c>
      <c r="G293" s="236" t="s">
        <v>143</v>
      </c>
      <c r="H293" s="237">
        <v>256</v>
      </c>
      <c r="I293" s="238"/>
      <c r="J293" s="237">
        <f>ROUND(I293*H293,3)</f>
        <v>0</v>
      </c>
      <c r="K293" s="235" t="s">
        <v>128</v>
      </c>
      <c r="L293" s="239"/>
      <c r="M293" s="240" t="s">
        <v>1</v>
      </c>
      <c r="N293" s="241" t="s">
        <v>41</v>
      </c>
      <c r="O293" s="65"/>
      <c r="P293" s="195">
        <f>O293*H293</f>
        <v>0</v>
      </c>
      <c r="Q293" s="195">
        <v>3.5E-4</v>
      </c>
      <c r="R293" s="195">
        <f>Q293*H293</f>
        <v>8.9599999999999999E-2</v>
      </c>
      <c r="S293" s="195">
        <v>0</v>
      </c>
      <c r="T293" s="196">
        <f>S293*H293</f>
        <v>0</v>
      </c>
      <c r="AR293" s="197" t="s">
        <v>280</v>
      </c>
      <c r="AT293" s="197" t="s">
        <v>231</v>
      </c>
      <c r="AU293" s="197" t="s">
        <v>122</v>
      </c>
      <c r="AY293" s="16" t="s">
        <v>121</v>
      </c>
      <c r="BE293" s="198">
        <f>IF(N293="základná",J293,0)</f>
        <v>0</v>
      </c>
      <c r="BF293" s="198">
        <f>IF(N293="znížená",J293,0)</f>
        <v>0</v>
      </c>
      <c r="BG293" s="198">
        <f>IF(N293="zákl. prenesená",J293,0)</f>
        <v>0</v>
      </c>
      <c r="BH293" s="198">
        <f>IF(N293="zníž. prenesená",J293,0)</f>
        <v>0</v>
      </c>
      <c r="BI293" s="198">
        <f>IF(N293="nulová",J293,0)</f>
        <v>0</v>
      </c>
      <c r="BJ293" s="16" t="s">
        <v>122</v>
      </c>
      <c r="BK293" s="199">
        <f>ROUND(I293*H293,3)</f>
        <v>0</v>
      </c>
      <c r="BL293" s="16" t="s">
        <v>205</v>
      </c>
      <c r="BM293" s="197" t="s">
        <v>407</v>
      </c>
    </row>
    <row r="294" spans="2:65" s="1" customFormat="1" ht="24" customHeight="1">
      <c r="B294" s="33"/>
      <c r="C294" s="233" t="s">
        <v>408</v>
      </c>
      <c r="D294" s="233" t="s">
        <v>231</v>
      </c>
      <c r="E294" s="234" t="s">
        <v>409</v>
      </c>
      <c r="F294" s="235" t="s">
        <v>410</v>
      </c>
      <c r="G294" s="236" t="s">
        <v>148</v>
      </c>
      <c r="H294" s="237">
        <v>8</v>
      </c>
      <c r="I294" s="238"/>
      <c r="J294" s="237">
        <f>ROUND(I294*H294,3)</f>
        <v>0</v>
      </c>
      <c r="K294" s="235" t="s">
        <v>128</v>
      </c>
      <c r="L294" s="239"/>
      <c r="M294" s="240" t="s">
        <v>1</v>
      </c>
      <c r="N294" s="241" t="s">
        <v>41</v>
      </c>
      <c r="O294" s="65"/>
      <c r="P294" s="195">
        <f>O294*H294</f>
        <v>0</v>
      </c>
      <c r="Q294" s="195">
        <v>7.92E-3</v>
      </c>
      <c r="R294" s="195">
        <f>Q294*H294</f>
        <v>6.336E-2</v>
      </c>
      <c r="S294" s="195">
        <v>0</v>
      </c>
      <c r="T294" s="196">
        <f>S294*H294</f>
        <v>0</v>
      </c>
      <c r="AR294" s="197" t="s">
        <v>280</v>
      </c>
      <c r="AT294" s="197" t="s">
        <v>231</v>
      </c>
      <c r="AU294" s="197" t="s">
        <v>122</v>
      </c>
      <c r="AY294" s="16" t="s">
        <v>121</v>
      </c>
      <c r="BE294" s="198">
        <f>IF(N294="základná",J294,0)</f>
        <v>0</v>
      </c>
      <c r="BF294" s="198">
        <f>IF(N294="znížená",J294,0)</f>
        <v>0</v>
      </c>
      <c r="BG294" s="198">
        <f>IF(N294="zákl. prenesená",J294,0)</f>
        <v>0</v>
      </c>
      <c r="BH294" s="198">
        <f>IF(N294="zníž. prenesená",J294,0)</f>
        <v>0</v>
      </c>
      <c r="BI294" s="198">
        <f>IF(N294="nulová",J294,0)</f>
        <v>0</v>
      </c>
      <c r="BJ294" s="16" t="s">
        <v>122</v>
      </c>
      <c r="BK294" s="199">
        <f>ROUND(I294*H294,3)</f>
        <v>0</v>
      </c>
      <c r="BL294" s="16" t="s">
        <v>205</v>
      </c>
      <c r="BM294" s="197" t="s">
        <v>411</v>
      </c>
    </row>
    <row r="295" spans="2:65" s="1" customFormat="1" ht="24" customHeight="1">
      <c r="B295" s="33"/>
      <c r="C295" s="187" t="s">
        <v>412</v>
      </c>
      <c r="D295" s="187" t="s">
        <v>124</v>
      </c>
      <c r="E295" s="188" t="s">
        <v>413</v>
      </c>
      <c r="F295" s="189" t="s">
        <v>414</v>
      </c>
      <c r="G295" s="190" t="s">
        <v>415</v>
      </c>
      <c r="H295" s="192"/>
      <c r="I295" s="192"/>
      <c r="J295" s="191">
        <f>ROUND(I295*H295,3)</f>
        <v>0</v>
      </c>
      <c r="K295" s="189" t="s">
        <v>128</v>
      </c>
      <c r="L295" s="37"/>
      <c r="M295" s="193" t="s">
        <v>1</v>
      </c>
      <c r="N295" s="194" t="s">
        <v>41</v>
      </c>
      <c r="O295" s="65"/>
      <c r="P295" s="195">
        <f>O295*H295</f>
        <v>0</v>
      </c>
      <c r="Q295" s="195">
        <v>0</v>
      </c>
      <c r="R295" s="195">
        <f>Q295*H295</f>
        <v>0</v>
      </c>
      <c r="S295" s="195">
        <v>0</v>
      </c>
      <c r="T295" s="196">
        <f>S295*H295</f>
        <v>0</v>
      </c>
      <c r="AR295" s="197" t="s">
        <v>205</v>
      </c>
      <c r="AT295" s="197" t="s">
        <v>124</v>
      </c>
      <c r="AU295" s="197" t="s">
        <v>122</v>
      </c>
      <c r="AY295" s="16" t="s">
        <v>121</v>
      </c>
      <c r="BE295" s="198">
        <f>IF(N295="základná",J295,0)</f>
        <v>0</v>
      </c>
      <c r="BF295" s="198">
        <f>IF(N295="znížená",J295,0)</f>
        <v>0</v>
      </c>
      <c r="BG295" s="198">
        <f>IF(N295="zákl. prenesená",J295,0)</f>
        <v>0</v>
      </c>
      <c r="BH295" s="198">
        <f>IF(N295="zníž. prenesená",J295,0)</f>
        <v>0</v>
      </c>
      <c r="BI295" s="198">
        <f>IF(N295="nulová",J295,0)</f>
        <v>0</v>
      </c>
      <c r="BJ295" s="16" t="s">
        <v>122</v>
      </c>
      <c r="BK295" s="199">
        <f>ROUND(I295*H295,3)</f>
        <v>0</v>
      </c>
      <c r="BL295" s="16" t="s">
        <v>205</v>
      </c>
      <c r="BM295" s="197" t="s">
        <v>416</v>
      </c>
    </row>
    <row r="296" spans="2:65" s="11" customFormat="1" ht="22.9" customHeight="1">
      <c r="B296" s="171"/>
      <c r="C296" s="172"/>
      <c r="D296" s="173" t="s">
        <v>74</v>
      </c>
      <c r="E296" s="185" t="s">
        <v>417</v>
      </c>
      <c r="F296" s="185" t="s">
        <v>418</v>
      </c>
      <c r="G296" s="172"/>
      <c r="H296" s="172"/>
      <c r="I296" s="175"/>
      <c r="J296" s="186">
        <f>BK296</f>
        <v>0</v>
      </c>
      <c r="K296" s="172"/>
      <c r="L296" s="177"/>
      <c r="M296" s="178"/>
      <c r="N296" s="179"/>
      <c r="O296" s="179"/>
      <c r="P296" s="180">
        <f>SUM(P297:P309)</f>
        <v>0</v>
      </c>
      <c r="Q296" s="179"/>
      <c r="R296" s="180">
        <f>SUM(R297:R309)</f>
        <v>0.1118948</v>
      </c>
      <c r="S296" s="179"/>
      <c r="T296" s="181">
        <f>SUM(T297:T309)</f>
        <v>0</v>
      </c>
      <c r="AR296" s="182" t="s">
        <v>122</v>
      </c>
      <c r="AT296" s="183" t="s">
        <v>74</v>
      </c>
      <c r="AU296" s="183" t="s">
        <v>83</v>
      </c>
      <c r="AY296" s="182" t="s">
        <v>121</v>
      </c>
      <c r="BK296" s="184">
        <f>SUM(BK297:BK309)</f>
        <v>0</v>
      </c>
    </row>
    <row r="297" spans="2:65" s="1" customFormat="1" ht="24" customHeight="1">
      <c r="B297" s="33"/>
      <c r="C297" s="187" t="s">
        <v>419</v>
      </c>
      <c r="D297" s="187" t="s">
        <v>124</v>
      </c>
      <c r="E297" s="188" t="s">
        <v>420</v>
      </c>
      <c r="F297" s="189" t="s">
        <v>421</v>
      </c>
      <c r="G297" s="190" t="s">
        <v>148</v>
      </c>
      <c r="H297" s="191">
        <v>20.13</v>
      </c>
      <c r="I297" s="192"/>
      <c r="J297" s="191">
        <f>ROUND(I297*H297,3)</f>
        <v>0</v>
      </c>
      <c r="K297" s="189" t="s">
        <v>128</v>
      </c>
      <c r="L297" s="37"/>
      <c r="M297" s="193" t="s">
        <v>1</v>
      </c>
      <c r="N297" s="194" t="s">
        <v>41</v>
      </c>
      <c r="O297" s="65"/>
      <c r="P297" s="195">
        <f>O297*H297</f>
        <v>0</v>
      </c>
      <c r="Q297" s="195">
        <v>1.2E-4</v>
      </c>
      <c r="R297" s="195">
        <f>Q297*H297</f>
        <v>2.4156E-3</v>
      </c>
      <c r="S297" s="195">
        <v>0</v>
      </c>
      <c r="T297" s="196">
        <f>S297*H297</f>
        <v>0</v>
      </c>
      <c r="AR297" s="197" t="s">
        <v>205</v>
      </c>
      <c r="AT297" s="197" t="s">
        <v>124</v>
      </c>
      <c r="AU297" s="197" t="s">
        <v>122</v>
      </c>
      <c r="AY297" s="16" t="s">
        <v>121</v>
      </c>
      <c r="BE297" s="198">
        <f>IF(N297="základná",J297,0)</f>
        <v>0</v>
      </c>
      <c r="BF297" s="198">
        <f>IF(N297="znížená",J297,0)</f>
        <v>0</v>
      </c>
      <c r="BG297" s="198">
        <f>IF(N297="zákl. prenesená",J297,0)</f>
        <v>0</v>
      </c>
      <c r="BH297" s="198">
        <f>IF(N297="zníž. prenesená",J297,0)</f>
        <v>0</v>
      </c>
      <c r="BI297" s="198">
        <f>IF(N297="nulová",J297,0)</f>
        <v>0</v>
      </c>
      <c r="BJ297" s="16" t="s">
        <v>122</v>
      </c>
      <c r="BK297" s="199">
        <f>ROUND(I297*H297,3)</f>
        <v>0</v>
      </c>
      <c r="BL297" s="16" t="s">
        <v>205</v>
      </c>
      <c r="BM297" s="197" t="s">
        <v>422</v>
      </c>
    </row>
    <row r="298" spans="2:65" s="12" customFormat="1" ht="11.25">
      <c r="B298" s="200"/>
      <c r="C298" s="201"/>
      <c r="D298" s="202" t="s">
        <v>131</v>
      </c>
      <c r="E298" s="203" t="s">
        <v>1</v>
      </c>
      <c r="F298" s="204" t="s">
        <v>423</v>
      </c>
      <c r="G298" s="201"/>
      <c r="H298" s="203" t="s">
        <v>1</v>
      </c>
      <c r="I298" s="205"/>
      <c r="J298" s="201"/>
      <c r="K298" s="201"/>
      <c r="L298" s="206"/>
      <c r="M298" s="207"/>
      <c r="N298" s="208"/>
      <c r="O298" s="208"/>
      <c r="P298" s="208"/>
      <c r="Q298" s="208"/>
      <c r="R298" s="208"/>
      <c r="S298" s="208"/>
      <c r="T298" s="209"/>
      <c r="AT298" s="210" t="s">
        <v>131</v>
      </c>
      <c r="AU298" s="210" t="s">
        <v>122</v>
      </c>
      <c r="AV298" s="12" t="s">
        <v>83</v>
      </c>
      <c r="AW298" s="12" t="s">
        <v>30</v>
      </c>
      <c r="AX298" s="12" t="s">
        <v>75</v>
      </c>
      <c r="AY298" s="210" t="s">
        <v>121</v>
      </c>
    </row>
    <row r="299" spans="2:65" s="13" customFormat="1" ht="11.25">
      <c r="B299" s="211"/>
      <c r="C299" s="212"/>
      <c r="D299" s="202" t="s">
        <v>131</v>
      </c>
      <c r="E299" s="213" t="s">
        <v>1</v>
      </c>
      <c r="F299" s="214" t="s">
        <v>424</v>
      </c>
      <c r="G299" s="212"/>
      <c r="H299" s="215">
        <v>20.13</v>
      </c>
      <c r="I299" s="216"/>
      <c r="J299" s="212"/>
      <c r="K299" s="212"/>
      <c r="L299" s="217"/>
      <c r="M299" s="218"/>
      <c r="N299" s="219"/>
      <c r="O299" s="219"/>
      <c r="P299" s="219"/>
      <c r="Q299" s="219"/>
      <c r="R299" s="219"/>
      <c r="S299" s="219"/>
      <c r="T299" s="220"/>
      <c r="AT299" s="221" t="s">
        <v>131</v>
      </c>
      <c r="AU299" s="221" t="s">
        <v>122</v>
      </c>
      <c r="AV299" s="13" t="s">
        <v>122</v>
      </c>
      <c r="AW299" s="13" t="s">
        <v>30</v>
      </c>
      <c r="AX299" s="13" t="s">
        <v>75</v>
      </c>
      <c r="AY299" s="221" t="s">
        <v>121</v>
      </c>
    </row>
    <row r="300" spans="2:65" s="14" customFormat="1" ht="11.25">
      <c r="B300" s="222"/>
      <c r="C300" s="223"/>
      <c r="D300" s="202" t="s">
        <v>131</v>
      </c>
      <c r="E300" s="224" t="s">
        <v>1</v>
      </c>
      <c r="F300" s="225" t="s">
        <v>134</v>
      </c>
      <c r="G300" s="223"/>
      <c r="H300" s="226">
        <v>20.13</v>
      </c>
      <c r="I300" s="227"/>
      <c r="J300" s="223"/>
      <c r="K300" s="223"/>
      <c r="L300" s="228"/>
      <c r="M300" s="229"/>
      <c r="N300" s="230"/>
      <c r="O300" s="230"/>
      <c r="P300" s="230"/>
      <c r="Q300" s="230"/>
      <c r="R300" s="230"/>
      <c r="S300" s="230"/>
      <c r="T300" s="231"/>
      <c r="AT300" s="232" t="s">
        <v>131</v>
      </c>
      <c r="AU300" s="232" t="s">
        <v>122</v>
      </c>
      <c r="AV300" s="14" t="s">
        <v>129</v>
      </c>
      <c r="AW300" s="14" t="s">
        <v>30</v>
      </c>
      <c r="AX300" s="14" t="s">
        <v>83</v>
      </c>
      <c r="AY300" s="232" t="s">
        <v>121</v>
      </c>
    </row>
    <row r="301" spans="2:65" s="1" customFormat="1" ht="24" customHeight="1">
      <c r="B301" s="33"/>
      <c r="C301" s="233" t="s">
        <v>425</v>
      </c>
      <c r="D301" s="233" t="s">
        <v>231</v>
      </c>
      <c r="E301" s="234" t="s">
        <v>426</v>
      </c>
      <c r="F301" s="235" t="s">
        <v>427</v>
      </c>
      <c r="G301" s="236" t="s">
        <v>148</v>
      </c>
      <c r="H301" s="237">
        <v>20.533000000000001</v>
      </c>
      <c r="I301" s="238"/>
      <c r="J301" s="237">
        <f>ROUND(I301*H301,3)</f>
        <v>0</v>
      </c>
      <c r="K301" s="235" t="s">
        <v>128</v>
      </c>
      <c r="L301" s="239"/>
      <c r="M301" s="240" t="s">
        <v>1</v>
      </c>
      <c r="N301" s="241" t="s">
        <v>41</v>
      </c>
      <c r="O301" s="65"/>
      <c r="P301" s="195">
        <f>O301*H301</f>
        <v>0</v>
      </c>
      <c r="Q301" s="195">
        <v>8.9999999999999998E-4</v>
      </c>
      <c r="R301" s="195">
        <f>Q301*H301</f>
        <v>1.8479700000000002E-2</v>
      </c>
      <c r="S301" s="195">
        <v>0</v>
      </c>
      <c r="T301" s="196">
        <f>S301*H301</f>
        <v>0</v>
      </c>
      <c r="AR301" s="197" t="s">
        <v>280</v>
      </c>
      <c r="AT301" s="197" t="s">
        <v>231</v>
      </c>
      <c r="AU301" s="197" t="s">
        <v>122</v>
      </c>
      <c r="AY301" s="16" t="s">
        <v>121</v>
      </c>
      <c r="BE301" s="198">
        <f>IF(N301="základná",J301,0)</f>
        <v>0</v>
      </c>
      <c r="BF301" s="198">
        <f>IF(N301="znížená",J301,0)</f>
        <v>0</v>
      </c>
      <c r="BG301" s="198">
        <f>IF(N301="zákl. prenesená",J301,0)</f>
        <v>0</v>
      </c>
      <c r="BH301" s="198">
        <f>IF(N301="zníž. prenesená",J301,0)</f>
        <v>0</v>
      </c>
      <c r="BI301" s="198">
        <f>IF(N301="nulová",J301,0)</f>
        <v>0</v>
      </c>
      <c r="BJ301" s="16" t="s">
        <v>122</v>
      </c>
      <c r="BK301" s="199">
        <f>ROUND(I301*H301,3)</f>
        <v>0</v>
      </c>
      <c r="BL301" s="16" t="s">
        <v>205</v>
      </c>
      <c r="BM301" s="197" t="s">
        <v>428</v>
      </c>
    </row>
    <row r="302" spans="2:65" s="13" customFormat="1" ht="11.25">
      <c r="B302" s="211"/>
      <c r="C302" s="212"/>
      <c r="D302" s="202" t="s">
        <v>131</v>
      </c>
      <c r="E302" s="212"/>
      <c r="F302" s="214" t="s">
        <v>429</v>
      </c>
      <c r="G302" s="212"/>
      <c r="H302" s="215">
        <v>20.533000000000001</v>
      </c>
      <c r="I302" s="216"/>
      <c r="J302" s="212"/>
      <c r="K302" s="212"/>
      <c r="L302" s="217"/>
      <c r="M302" s="218"/>
      <c r="N302" s="219"/>
      <c r="O302" s="219"/>
      <c r="P302" s="219"/>
      <c r="Q302" s="219"/>
      <c r="R302" s="219"/>
      <c r="S302" s="219"/>
      <c r="T302" s="220"/>
      <c r="AT302" s="221" t="s">
        <v>131</v>
      </c>
      <c r="AU302" s="221" t="s">
        <v>122</v>
      </c>
      <c r="AV302" s="13" t="s">
        <v>122</v>
      </c>
      <c r="AW302" s="13" t="s">
        <v>4</v>
      </c>
      <c r="AX302" s="13" t="s">
        <v>83</v>
      </c>
      <c r="AY302" s="221" t="s">
        <v>121</v>
      </c>
    </row>
    <row r="303" spans="2:65" s="1" customFormat="1" ht="24" customHeight="1">
      <c r="B303" s="33"/>
      <c r="C303" s="187" t="s">
        <v>430</v>
      </c>
      <c r="D303" s="187" t="s">
        <v>124</v>
      </c>
      <c r="E303" s="188" t="s">
        <v>431</v>
      </c>
      <c r="F303" s="189" t="s">
        <v>432</v>
      </c>
      <c r="G303" s="190" t="s">
        <v>148</v>
      </c>
      <c r="H303" s="191">
        <v>61.85</v>
      </c>
      <c r="I303" s="192"/>
      <c r="J303" s="191">
        <f>ROUND(I303*H303,3)</f>
        <v>0</v>
      </c>
      <c r="K303" s="189" t="s">
        <v>128</v>
      </c>
      <c r="L303" s="37"/>
      <c r="M303" s="193" t="s">
        <v>1</v>
      </c>
      <c r="N303" s="194" t="s">
        <v>41</v>
      </c>
      <c r="O303" s="65"/>
      <c r="P303" s="195">
        <f>O303*H303</f>
        <v>0</v>
      </c>
      <c r="Q303" s="195">
        <v>1.15E-3</v>
      </c>
      <c r="R303" s="195">
        <f>Q303*H303</f>
        <v>7.1127499999999996E-2</v>
      </c>
      <c r="S303" s="195">
        <v>0</v>
      </c>
      <c r="T303" s="196">
        <f>S303*H303</f>
        <v>0</v>
      </c>
      <c r="AR303" s="197" t="s">
        <v>205</v>
      </c>
      <c r="AT303" s="197" t="s">
        <v>124</v>
      </c>
      <c r="AU303" s="197" t="s">
        <v>122</v>
      </c>
      <c r="AY303" s="16" t="s">
        <v>121</v>
      </c>
      <c r="BE303" s="198">
        <f>IF(N303="základná",J303,0)</f>
        <v>0</v>
      </c>
      <c r="BF303" s="198">
        <f>IF(N303="znížená",J303,0)</f>
        <v>0</v>
      </c>
      <c r="BG303" s="198">
        <f>IF(N303="zákl. prenesená",J303,0)</f>
        <v>0</v>
      </c>
      <c r="BH303" s="198">
        <f>IF(N303="zníž. prenesená",J303,0)</f>
        <v>0</v>
      </c>
      <c r="BI303" s="198">
        <f>IF(N303="nulová",J303,0)</f>
        <v>0</v>
      </c>
      <c r="BJ303" s="16" t="s">
        <v>122</v>
      </c>
      <c r="BK303" s="199">
        <f>ROUND(I303*H303,3)</f>
        <v>0</v>
      </c>
      <c r="BL303" s="16" t="s">
        <v>205</v>
      </c>
      <c r="BM303" s="197" t="s">
        <v>433</v>
      </c>
    </row>
    <row r="304" spans="2:65" s="12" customFormat="1" ht="11.25">
      <c r="B304" s="200"/>
      <c r="C304" s="201"/>
      <c r="D304" s="202" t="s">
        <v>131</v>
      </c>
      <c r="E304" s="203" t="s">
        <v>1</v>
      </c>
      <c r="F304" s="204" t="s">
        <v>159</v>
      </c>
      <c r="G304" s="201"/>
      <c r="H304" s="203" t="s">
        <v>1</v>
      </c>
      <c r="I304" s="205"/>
      <c r="J304" s="201"/>
      <c r="K304" s="201"/>
      <c r="L304" s="206"/>
      <c r="M304" s="207"/>
      <c r="N304" s="208"/>
      <c r="O304" s="208"/>
      <c r="P304" s="208"/>
      <c r="Q304" s="208"/>
      <c r="R304" s="208"/>
      <c r="S304" s="208"/>
      <c r="T304" s="209"/>
      <c r="AT304" s="210" t="s">
        <v>131</v>
      </c>
      <c r="AU304" s="210" t="s">
        <v>122</v>
      </c>
      <c r="AV304" s="12" t="s">
        <v>83</v>
      </c>
      <c r="AW304" s="12" t="s">
        <v>30</v>
      </c>
      <c r="AX304" s="12" t="s">
        <v>75</v>
      </c>
      <c r="AY304" s="210" t="s">
        <v>121</v>
      </c>
    </row>
    <row r="305" spans="2:65" s="13" customFormat="1" ht="11.25">
      <c r="B305" s="211"/>
      <c r="C305" s="212"/>
      <c r="D305" s="202" t="s">
        <v>131</v>
      </c>
      <c r="E305" s="213" t="s">
        <v>1</v>
      </c>
      <c r="F305" s="214" t="s">
        <v>160</v>
      </c>
      <c r="G305" s="212"/>
      <c r="H305" s="215">
        <v>61.85</v>
      </c>
      <c r="I305" s="216"/>
      <c r="J305" s="212"/>
      <c r="K305" s="212"/>
      <c r="L305" s="217"/>
      <c r="M305" s="218"/>
      <c r="N305" s="219"/>
      <c r="O305" s="219"/>
      <c r="P305" s="219"/>
      <c r="Q305" s="219"/>
      <c r="R305" s="219"/>
      <c r="S305" s="219"/>
      <c r="T305" s="220"/>
      <c r="AT305" s="221" t="s">
        <v>131</v>
      </c>
      <c r="AU305" s="221" t="s">
        <v>122</v>
      </c>
      <c r="AV305" s="13" t="s">
        <v>122</v>
      </c>
      <c r="AW305" s="13" t="s">
        <v>30</v>
      </c>
      <c r="AX305" s="13" t="s">
        <v>75</v>
      </c>
      <c r="AY305" s="221" t="s">
        <v>121</v>
      </c>
    </row>
    <row r="306" spans="2:65" s="14" customFormat="1" ht="11.25">
      <c r="B306" s="222"/>
      <c r="C306" s="223"/>
      <c r="D306" s="202" t="s">
        <v>131</v>
      </c>
      <c r="E306" s="224" t="s">
        <v>1</v>
      </c>
      <c r="F306" s="225" t="s">
        <v>134</v>
      </c>
      <c r="G306" s="223"/>
      <c r="H306" s="226">
        <v>61.85</v>
      </c>
      <c r="I306" s="227"/>
      <c r="J306" s="223"/>
      <c r="K306" s="223"/>
      <c r="L306" s="228"/>
      <c r="M306" s="229"/>
      <c r="N306" s="230"/>
      <c r="O306" s="230"/>
      <c r="P306" s="230"/>
      <c r="Q306" s="230"/>
      <c r="R306" s="230"/>
      <c r="S306" s="230"/>
      <c r="T306" s="231"/>
      <c r="AT306" s="232" t="s">
        <v>131</v>
      </c>
      <c r="AU306" s="232" t="s">
        <v>122</v>
      </c>
      <c r="AV306" s="14" t="s">
        <v>129</v>
      </c>
      <c r="AW306" s="14" t="s">
        <v>30</v>
      </c>
      <c r="AX306" s="14" t="s">
        <v>83</v>
      </c>
      <c r="AY306" s="232" t="s">
        <v>121</v>
      </c>
    </row>
    <row r="307" spans="2:65" s="1" customFormat="1" ht="24" customHeight="1">
      <c r="B307" s="33"/>
      <c r="C307" s="233" t="s">
        <v>434</v>
      </c>
      <c r="D307" s="233" t="s">
        <v>231</v>
      </c>
      <c r="E307" s="234" t="s">
        <v>435</v>
      </c>
      <c r="F307" s="235" t="s">
        <v>436</v>
      </c>
      <c r="G307" s="236" t="s">
        <v>127</v>
      </c>
      <c r="H307" s="237">
        <v>6.6239999999999997</v>
      </c>
      <c r="I307" s="238"/>
      <c r="J307" s="237">
        <f>ROUND(I307*H307,3)</f>
        <v>0</v>
      </c>
      <c r="K307" s="235" t="s">
        <v>1</v>
      </c>
      <c r="L307" s="239"/>
      <c r="M307" s="240" t="s">
        <v>1</v>
      </c>
      <c r="N307" s="241" t="s">
        <v>41</v>
      </c>
      <c r="O307" s="65"/>
      <c r="P307" s="195">
        <f>O307*H307</f>
        <v>0</v>
      </c>
      <c r="Q307" s="195">
        <v>3.0000000000000001E-3</v>
      </c>
      <c r="R307" s="195">
        <f>Q307*H307</f>
        <v>1.9872000000000001E-2</v>
      </c>
      <c r="S307" s="195">
        <v>0</v>
      </c>
      <c r="T307" s="196">
        <f>S307*H307</f>
        <v>0</v>
      </c>
      <c r="AR307" s="197" t="s">
        <v>280</v>
      </c>
      <c r="AT307" s="197" t="s">
        <v>231</v>
      </c>
      <c r="AU307" s="197" t="s">
        <v>122</v>
      </c>
      <c r="AY307" s="16" t="s">
        <v>121</v>
      </c>
      <c r="BE307" s="198">
        <f>IF(N307="základná",J307,0)</f>
        <v>0</v>
      </c>
      <c r="BF307" s="198">
        <f>IF(N307="znížená",J307,0)</f>
        <v>0</v>
      </c>
      <c r="BG307" s="198">
        <f>IF(N307="zákl. prenesená",J307,0)</f>
        <v>0</v>
      </c>
      <c r="BH307" s="198">
        <f>IF(N307="zníž. prenesená",J307,0)</f>
        <v>0</v>
      </c>
      <c r="BI307" s="198">
        <f>IF(N307="nulová",J307,0)</f>
        <v>0</v>
      </c>
      <c r="BJ307" s="16" t="s">
        <v>122</v>
      </c>
      <c r="BK307" s="199">
        <f>ROUND(I307*H307,3)</f>
        <v>0</v>
      </c>
      <c r="BL307" s="16" t="s">
        <v>205</v>
      </c>
      <c r="BM307" s="197" t="s">
        <v>437</v>
      </c>
    </row>
    <row r="308" spans="2:65" s="13" customFormat="1" ht="11.25">
      <c r="B308" s="211"/>
      <c r="C308" s="212"/>
      <c r="D308" s="202" t="s">
        <v>131</v>
      </c>
      <c r="E308" s="212"/>
      <c r="F308" s="214" t="s">
        <v>438</v>
      </c>
      <c r="G308" s="212"/>
      <c r="H308" s="215">
        <v>6.6239999999999997</v>
      </c>
      <c r="I308" s="216"/>
      <c r="J308" s="212"/>
      <c r="K308" s="212"/>
      <c r="L308" s="217"/>
      <c r="M308" s="218"/>
      <c r="N308" s="219"/>
      <c r="O308" s="219"/>
      <c r="P308" s="219"/>
      <c r="Q308" s="219"/>
      <c r="R308" s="219"/>
      <c r="S308" s="219"/>
      <c r="T308" s="220"/>
      <c r="AT308" s="221" t="s">
        <v>131</v>
      </c>
      <c r="AU308" s="221" t="s">
        <v>122</v>
      </c>
      <c r="AV308" s="13" t="s">
        <v>122</v>
      </c>
      <c r="AW308" s="13" t="s">
        <v>4</v>
      </c>
      <c r="AX308" s="13" t="s">
        <v>83</v>
      </c>
      <c r="AY308" s="221" t="s">
        <v>121</v>
      </c>
    </row>
    <row r="309" spans="2:65" s="1" customFormat="1" ht="24" customHeight="1">
      <c r="B309" s="33"/>
      <c r="C309" s="187" t="s">
        <v>439</v>
      </c>
      <c r="D309" s="187" t="s">
        <v>124</v>
      </c>
      <c r="E309" s="188" t="s">
        <v>440</v>
      </c>
      <c r="F309" s="189" t="s">
        <v>441</v>
      </c>
      <c r="G309" s="190" t="s">
        <v>415</v>
      </c>
      <c r="H309" s="192"/>
      <c r="I309" s="192"/>
      <c r="J309" s="191">
        <f>ROUND(I309*H309,3)</f>
        <v>0</v>
      </c>
      <c r="K309" s="189" t="s">
        <v>128</v>
      </c>
      <c r="L309" s="37"/>
      <c r="M309" s="193" t="s">
        <v>1</v>
      </c>
      <c r="N309" s="194" t="s">
        <v>41</v>
      </c>
      <c r="O309" s="65"/>
      <c r="P309" s="195">
        <f>O309*H309</f>
        <v>0</v>
      </c>
      <c r="Q309" s="195">
        <v>0</v>
      </c>
      <c r="R309" s="195">
        <f>Q309*H309</f>
        <v>0</v>
      </c>
      <c r="S309" s="195">
        <v>0</v>
      </c>
      <c r="T309" s="196">
        <f>S309*H309</f>
        <v>0</v>
      </c>
      <c r="AR309" s="197" t="s">
        <v>205</v>
      </c>
      <c r="AT309" s="197" t="s">
        <v>124</v>
      </c>
      <c r="AU309" s="197" t="s">
        <v>122</v>
      </c>
      <c r="AY309" s="16" t="s">
        <v>121</v>
      </c>
      <c r="BE309" s="198">
        <f>IF(N309="základná",J309,0)</f>
        <v>0</v>
      </c>
      <c r="BF309" s="198">
        <f>IF(N309="znížená",J309,0)</f>
        <v>0</v>
      </c>
      <c r="BG309" s="198">
        <f>IF(N309="zákl. prenesená",J309,0)</f>
        <v>0</v>
      </c>
      <c r="BH309" s="198">
        <f>IF(N309="zníž. prenesená",J309,0)</f>
        <v>0</v>
      </c>
      <c r="BI309" s="198">
        <f>IF(N309="nulová",J309,0)</f>
        <v>0</v>
      </c>
      <c r="BJ309" s="16" t="s">
        <v>122</v>
      </c>
      <c r="BK309" s="199">
        <f>ROUND(I309*H309,3)</f>
        <v>0</v>
      </c>
      <c r="BL309" s="16" t="s">
        <v>205</v>
      </c>
      <c r="BM309" s="197" t="s">
        <v>442</v>
      </c>
    </row>
    <row r="310" spans="2:65" s="11" customFormat="1" ht="22.9" customHeight="1">
      <c r="B310" s="171"/>
      <c r="C310" s="172"/>
      <c r="D310" s="173" t="s">
        <v>74</v>
      </c>
      <c r="E310" s="185" t="s">
        <v>443</v>
      </c>
      <c r="F310" s="185" t="s">
        <v>444</v>
      </c>
      <c r="G310" s="172"/>
      <c r="H310" s="172"/>
      <c r="I310" s="175"/>
      <c r="J310" s="186">
        <f>BK310</f>
        <v>0</v>
      </c>
      <c r="K310" s="172"/>
      <c r="L310" s="177"/>
      <c r="M310" s="178"/>
      <c r="N310" s="179"/>
      <c r="O310" s="179"/>
      <c r="P310" s="180">
        <f>SUM(P311:P326)</f>
        <v>0</v>
      </c>
      <c r="Q310" s="179"/>
      <c r="R310" s="180">
        <f>SUM(R311:R326)</f>
        <v>0.125751</v>
      </c>
      <c r="S310" s="179"/>
      <c r="T310" s="181">
        <f>SUM(T311:T326)</f>
        <v>8.6842000000000003E-2</v>
      </c>
      <c r="AR310" s="182" t="s">
        <v>122</v>
      </c>
      <c r="AT310" s="183" t="s">
        <v>74</v>
      </c>
      <c r="AU310" s="183" t="s">
        <v>83</v>
      </c>
      <c r="AY310" s="182" t="s">
        <v>121</v>
      </c>
      <c r="BK310" s="184">
        <f>SUM(BK311:BK326)</f>
        <v>0</v>
      </c>
    </row>
    <row r="311" spans="2:65" s="1" customFormat="1" ht="24" customHeight="1">
      <c r="B311" s="33"/>
      <c r="C311" s="187" t="s">
        <v>445</v>
      </c>
      <c r="D311" s="187" t="s">
        <v>124</v>
      </c>
      <c r="E311" s="188" t="s">
        <v>446</v>
      </c>
      <c r="F311" s="189" t="s">
        <v>447</v>
      </c>
      <c r="G311" s="190" t="s">
        <v>224</v>
      </c>
      <c r="H311" s="191">
        <v>8.9</v>
      </c>
      <c r="I311" s="192"/>
      <c r="J311" s="191">
        <f>ROUND(I311*H311,3)</f>
        <v>0</v>
      </c>
      <c r="K311" s="189" t="s">
        <v>128</v>
      </c>
      <c r="L311" s="37"/>
      <c r="M311" s="193" t="s">
        <v>1</v>
      </c>
      <c r="N311" s="194" t="s">
        <v>41</v>
      </c>
      <c r="O311" s="65"/>
      <c r="P311" s="195">
        <f>O311*H311</f>
        <v>0</v>
      </c>
      <c r="Q311" s="195">
        <v>0</v>
      </c>
      <c r="R311" s="195">
        <f>Q311*H311</f>
        <v>0</v>
      </c>
      <c r="S311" s="195">
        <v>3.47E-3</v>
      </c>
      <c r="T311" s="196">
        <f>S311*H311</f>
        <v>3.0883000000000001E-2</v>
      </c>
      <c r="AR311" s="197" t="s">
        <v>205</v>
      </c>
      <c r="AT311" s="197" t="s">
        <v>124</v>
      </c>
      <c r="AU311" s="197" t="s">
        <v>122</v>
      </c>
      <c r="AY311" s="16" t="s">
        <v>121</v>
      </c>
      <c r="BE311" s="198">
        <f>IF(N311="základná",J311,0)</f>
        <v>0</v>
      </c>
      <c r="BF311" s="198">
        <f>IF(N311="znížená",J311,0)</f>
        <v>0</v>
      </c>
      <c r="BG311" s="198">
        <f>IF(N311="zákl. prenesená",J311,0)</f>
        <v>0</v>
      </c>
      <c r="BH311" s="198">
        <f>IF(N311="zníž. prenesená",J311,0)</f>
        <v>0</v>
      </c>
      <c r="BI311" s="198">
        <f>IF(N311="nulová",J311,0)</f>
        <v>0</v>
      </c>
      <c r="BJ311" s="16" t="s">
        <v>122</v>
      </c>
      <c r="BK311" s="199">
        <f>ROUND(I311*H311,3)</f>
        <v>0</v>
      </c>
      <c r="BL311" s="16" t="s">
        <v>205</v>
      </c>
      <c r="BM311" s="197" t="s">
        <v>448</v>
      </c>
    </row>
    <row r="312" spans="2:65" s="1" customFormat="1" ht="24" customHeight="1">
      <c r="B312" s="33"/>
      <c r="C312" s="187" t="s">
        <v>449</v>
      </c>
      <c r="D312" s="187" t="s">
        <v>124</v>
      </c>
      <c r="E312" s="188" t="s">
        <v>450</v>
      </c>
      <c r="F312" s="189" t="s">
        <v>451</v>
      </c>
      <c r="G312" s="190" t="s">
        <v>224</v>
      </c>
      <c r="H312" s="191">
        <v>8.9</v>
      </c>
      <c r="I312" s="192"/>
      <c r="J312" s="191">
        <f>ROUND(I312*H312,3)</f>
        <v>0</v>
      </c>
      <c r="K312" s="189" t="s">
        <v>128</v>
      </c>
      <c r="L312" s="37"/>
      <c r="M312" s="193" t="s">
        <v>1</v>
      </c>
      <c r="N312" s="194" t="s">
        <v>41</v>
      </c>
      <c r="O312" s="65"/>
      <c r="P312" s="195">
        <f>O312*H312</f>
        <v>0</v>
      </c>
      <c r="Q312" s="195">
        <v>2.4499999999999999E-3</v>
      </c>
      <c r="R312" s="195">
        <f>Q312*H312</f>
        <v>2.1805000000000001E-2</v>
      </c>
      <c r="S312" s="195">
        <v>0</v>
      </c>
      <c r="T312" s="196">
        <f>S312*H312</f>
        <v>0</v>
      </c>
      <c r="AR312" s="197" t="s">
        <v>205</v>
      </c>
      <c r="AT312" s="197" t="s">
        <v>124</v>
      </c>
      <c r="AU312" s="197" t="s">
        <v>122</v>
      </c>
      <c r="AY312" s="16" t="s">
        <v>121</v>
      </c>
      <c r="BE312" s="198">
        <f>IF(N312="základná",J312,0)</f>
        <v>0</v>
      </c>
      <c r="BF312" s="198">
        <f>IF(N312="znížená",J312,0)</f>
        <v>0</v>
      </c>
      <c r="BG312" s="198">
        <f>IF(N312="zákl. prenesená",J312,0)</f>
        <v>0</v>
      </c>
      <c r="BH312" s="198">
        <f>IF(N312="zníž. prenesená",J312,0)</f>
        <v>0</v>
      </c>
      <c r="BI312" s="198">
        <f>IF(N312="nulová",J312,0)</f>
        <v>0</v>
      </c>
      <c r="BJ312" s="16" t="s">
        <v>122</v>
      </c>
      <c r="BK312" s="199">
        <f>ROUND(I312*H312,3)</f>
        <v>0</v>
      </c>
      <c r="BL312" s="16" t="s">
        <v>205</v>
      </c>
      <c r="BM312" s="197" t="s">
        <v>452</v>
      </c>
    </row>
    <row r="313" spans="2:65" s="12" customFormat="1" ht="11.25">
      <c r="B313" s="200"/>
      <c r="C313" s="201"/>
      <c r="D313" s="202" t="s">
        <v>131</v>
      </c>
      <c r="E313" s="203" t="s">
        <v>1</v>
      </c>
      <c r="F313" s="204" t="s">
        <v>453</v>
      </c>
      <c r="G313" s="201"/>
      <c r="H313" s="203" t="s">
        <v>1</v>
      </c>
      <c r="I313" s="205"/>
      <c r="J313" s="201"/>
      <c r="K313" s="201"/>
      <c r="L313" s="206"/>
      <c r="M313" s="207"/>
      <c r="N313" s="208"/>
      <c r="O313" s="208"/>
      <c r="P313" s="208"/>
      <c r="Q313" s="208"/>
      <c r="R313" s="208"/>
      <c r="S313" s="208"/>
      <c r="T313" s="209"/>
      <c r="AT313" s="210" t="s">
        <v>131</v>
      </c>
      <c r="AU313" s="210" t="s">
        <v>122</v>
      </c>
      <c r="AV313" s="12" t="s">
        <v>83</v>
      </c>
      <c r="AW313" s="12" t="s">
        <v>30</v>
      </c>
      <c r="AX313" s="12" t="s">
        <v>75</v>
      </c>
      <c r="AY313" s="210" t="s">
        <v>121</v>
      </c>
    </row>
    <row r="314" spans="2:65" s="13" customFormat="1" ht="11.25">
      <c r="B314" s="211"/>
      <c r="C314" s="212"/>
      <c r="D314" s="202" t="s">
        <v>131</v>
      </c>
      <c r="E314" s="213" t="s">
        <v>1</v>
      </c>
      <c r="F314" s="214" t="s">
        <v>454</v>
      </c>
      <c r="G314" s="212"/>
      <c r="H314" s="215">
        <v>8.9</v>
      </c>
      <c r="I314" s="216"/>
      <c r="J314" s="212"/>
      <c r="K314" s="212"/>
      <c r="L314" s="217"/>
      <c r="M314" s="218"/>
      <c r="N314" s="219"/>
      <c r="O314" s="219"/>
      <c r="P314" s="219"/>
      <c r="Q314" s="219"/>
      <c r="R314" s="219"/>
      <c r="S314" s="219"/>
      <c r="T314" s="220"/>
      <c r="AT314" s="221" t="s">
        <v>131</v>
      </c>
      <c r="AU314" s="221" t="s">
        <v>122</v>
      </c>
      <c r="AV314" s="13" t="s">
        <v>122</v>
      </c>
      <c r="AW314" s="13" t="s">
        <v>30</v>
      </c>
      <c r="AX314" s="13" t="s">
        <v>75</v>
      </c>
      <c r="AY314" s="221" t="s">
        <v>121</v>
      </c>
    </row>
    <row r="315" spans="2:65" s="14" customFormat="1" ht="11.25">
      <c r="B315" s="222"/>
      <c r="C315" s="223"/>
      <c r="D315" s="202" t="s">
        <v>131</v>
      </c>
      <c r="E315" s="224" t="s">
        <v>1</v>
      </c>
      <c r="F315" s="225" t="s">
        <v>134</v>
      </c>
      <c r="G315" s="223"/>
      <c r="H315" s="226">
        <v>8.9</v>
      </c>
      <c r="I315" s="227"/>
      <c r="J315" s="223"/>
      <c r="K315" s="223"/>
      <c r="L315" s="228"/>
      <c r="M315" s="229"/>
      <c r="N315" s="230"/>
      <c r="O315" s="230"/>
      <c r="P315" s="230"/>
      <c r="Q315" s="230"/>
      <c r="R315" s="230"/>
      <c r="S315" s="230"/>
      <c r="T315" s="231"/>
      <c r="AT315" s="232" t="s">
        <v>131</v>
      </c>
      <c r="AU315" s="232" t="s">
        <v>122</v>
      </c>
      <c r="AV315" s="14" t="s">
        <v>129</v>
      </c>
      <c r="AW315" s="14" t="s">
        <v>30</v>
      </c>
      <c r="AX315" s="14" t="s">
        <v>83</v>
      </c>
      <c r="AY315" s="232" t="s">
        <v>121</v>
      </c>
    </row>
    <row r="316" spans="2:65" s="1" customFormat="1" ht="24" customHeight="1">
      <c r="B316" s="33"/>
      <c r="C316" s="187" t="s">
        <v>455</v>
      </c>
      <c r="D316" s="187" t="s">
        <v>124</v>
      </c>
      <c r="E316" s="188" t="s">
        <v>456</v>
      </c>
      <c r="F316" s="189" t="s">
        <v>457</v>
      </c>
      <c r="G316" s="190" t="s">
        <v>224</v>
      </c>
      <c r="H316" s="191">
        <v>24.4</v>
      </c>
      <c r="I316" s="192"/>
      <c r="J316" s="191">
        <f>ROUND(I316*H316,3)</f>
        <v>0</v>
      </c>
      <c r="K316" s="189" t="s">
        <v>128</v>
      </c>
      <c r="L316" s="37"/>
      <c r="M316" s="193" t="s">
        <v>1</v>
      </c>
      <c r="N316" s="194" t="s">
        <v>41</v>
      </c>
      <c r="O316" s="65"/>
      <c r="P316" s="195">
        <f>O316*H316</f>
        <v>0</v>
      </c>
      <c r="Q316" s="195">
        <v>3.4399999999999999E-3</v>
      </c>
      <c r="R316" s="195">
        <f>Q316*H316</f>
        <v>8.3935999999999997E-2</v>
      </c>
      <c r="S316" s="195">
        <v>0</v>
      </c>
      <c r="T316" s="196">
        <f>S316*H316</f>
        <v>0</v>
      </c>
      <c r="AR316" s="197" t="s">
        <v>205</v>
      </c>
      <c r="AT316" s="197" t="s">
        <v>124</v>
      </c>
      <c r="AU316" s="197" t="s">
        <v>122</v>
      </c>
      <c r="AY316" s="16" t="s">
        <v>121</v>
      </c>
      <c r="BE316" s="198">
        <f>IF(N316="základná",J316,0)</f>
        <v>0</v>
      </c>
      <c r="BF316" s="198">
        <f>IF(N316="znížená",J316,0)</f>
        <v>0</v>
      </c>
      <c r="BG316" s="198">
        <f>IF(N316="zákl. prenesená",J316,0)</f>
        <v>0</v>
      </c>
      <c r="BH316" s="198">
        <f>IF(N316="zníž. prenesená",J316,0)</f>
        <v>0</v>
      </c>
      <c r="BI316" s="198">
        <f>IF(N316="nulová",J316,0)</f>
        <v>0</v>
      </c>
      <c r="BJ316" s="16" t="s">
        <v>122</v>
      </c>
      <c r="BK316" s="199">
        <f>ROUND(I316*H316,3)</f>
        <v>0</v>
      </c>
      <c r="BL316" s="16" t="s">
        <v>205</v>
      </c>
      <c r="BM316" s="197" t="s">
        <v>458</v>
      </c>
    </row>
    <row r="317" spans="2:65" s="12" customFormat="1" ht="11.25">
      <c r="B317" s="200"/>
      <c r="C317" s="201"/>
      <c r="D317" s="202" t="s">
        <v>131</v>
      </c>
      <c r="E317" s="203" t="s">
        <v>1</v>
      </c>
      <c r="F317" s="204" t="s">
        <v>459</v>
      </c>
      <c r="G317" s="201"/>
      <c r="H317" s="203" t="s">
        <v>1</v>
      </c>
      <c r="I317" s="205"/>
      <c r="J317" s="201"/>
      <c r="K317" s="201"/>
      <c r="L317" s="206"/>
      <c r="M317" s="207"/>
      <c r="N317" s="208"/>
      <c r="O317" s="208"/>
      <c r="P317" s="208"/>
      <c r="Q317" s="208"/>
      <c r="R317" s="208"/>
      <c r="S317" s="208"/>
      <c r="T317" s="209"/>
      <c r="AT317" s="210" t="s">
        <v>131</v>
      </c>
      <c r="AU317" s="210" t="s">
        <v>122</v>
      </c>
      <c r="AV317" s="12" t="s">
        <v>83</v>
      </c>
      <c r="AW317" s="12" t="s">
        <v>30</v>
      </c>
      <c r="AX317" s="12" t="s">
        <v>75</v>
      </c>
      <c r="AY317" s="210" t="s">
        <v>121</v>
      </c>
    </row>
    <row r="318" spans="2:65" s="13" customFormat="1" ht="11.25">
      <c r="B318" s="211"/>
      <c r="C318" s="212"/>
      <c r="D318" s="202" t="s">
        <v>131</v>
      </c>
      <c r="E318" s="213" t="s">
        <v>1</v>
      </c>
      <c r="F318" s="214" t="s">
        <v>460</v>
      </c>
      <c r="G318" s="212"/>
      <c r="H318" s="215">
        <v>24.4</v>
      </c>
      <c r="I318" s="216"/>
      <c r="J318" s="212"/>
      <c r="K318" s="212"/>
      <c r="L318" s="217"/>
      <c r="M318" s="218"/>
      <c r="N318" s="219"/>
      <c r="O318" s="219"/>
      <c r="P318" s="219"/>
      <c r="Q318" s="219"/>
      <c r="R318" s="219"/>
      <c r="S318" s="219"/>
      <c r="T318" s="220"/>
      <c r="AT318" s="221" t="s">
        <v>131</v>
      </c>
      <c r="AU318" s="221" t="s">
        <v>122</v>
      </c>
      <c r="AV318" s="13" t="s">
        <v>122</v>
      </c>
      <c r="AW318" s="13" t="s">
        <v>30</v>
      </c>
      <c r="AX318" s="13" t="s">
        <v>75</v>
      </c>
      <c r="AY318" s="221" t="s">
        <v>121</v>
      </c>
    </row>
    <row r="319" spans="2:65" s="14" customFormat="1" ht="11.25">
      <c r="B319" s="222"/>
      <c r="C319" s="223"/>
      <c r="D319" s="202" t="s">
        <v>131</v>
      </c>
      <c r="E319" s="224" t="s">
        <v>1</v>
      </c>
      <c r="F319" s="225" t="s">
        <v>134</v>
      </c>
      <c r="G319" s="223"/>
      <c r="H319" s="226">
        <v>24.4</v>
      </c>
      <c r="I319" s="227"/>
      <c r="J319" s="223"/>
      <c r="K319" s="223"/>
      <c r="L319" s="228"/>
      <c r="M319" s="229"/>
      <c r="N319" s="230"/>
      <c r="O319" s="230"/>
      <c r="P319" s="230"/>
      <c r="Q319" s="230"/>
      <c r="R319" s="230"/>
      <c r="S319" s="230"/>
      <c r="T319" s="231"/>
      <c r="AT319" s="232" t="s">
        <v>131</v>
      </c>
      <c r="AU319" s="232" t="s">
        <v>122</v>
      </c>
      <c r="AV319" s="14" t="s">
        <v>129</v>
      </c>
      <c r="AW319" s="14" t="s">
        <v>30</v>
      </c>
      <c r="AX319" s="14" t="s">
        <v>83</v>
      </c>
      <c r="AY319" s="232" t="s">
        <v>121</v>
      </c>
    </row>
    <row r="320" spans="2:65" s="1" customFormat="1" ht="24" customHeight="1">
      <c r="B320" s="33"/>
      <c r="C320" s="187" t="s">
        <v>461</v>
      </c>
      <c r="D320" s="187" t="s">
        <v>124</v>
      </c>
      <c r="E320" s="188" t="s">
        <v>462</v>
      </c>
      <c r="F320" s="189" t="s">
        <v>463</v>
      </c>
      <c r="G320" s="190" t="s">
        <v>224</v>
      </c>
      <c r="H320" s="191">
        <v>24.33</v>
      </c>
      <c r="I320" s="192"/>
      <c r="J320" s="191">
        <f>ROUND(I320*H320,3)</f>
        <v>0</v>
      </c>
      <c r="K320" s="189" t="s">
        <v>128</v>
      </c>
      <c r="L320" s="37"/>
      <c r="M320" s="193" t="s">
        <v>1</v>
      </c>
      <c r="N320" s="194" t="s">
        <v>41</v>
      </c>
      <c r="O320" s="65"/>
      <c r="P320" s="195">
        <f>O320*H320</f>
        <v>0</v>
      </c>
      <c r="Q320" s="195">
        <v>0</v>
      </c>
      <c r="R320" s="195">
        <f>Q320*H320</f>
        <v>0</v>
      </c>
      <c r="S320" s="195">
        <v>2.3E-3</v>
      </c>
      <c r="T320" s="196">
        <f>S320*H320</f>
        <v>5.5958999999999995E-2</v>
      </c>
      <c r="AR320" s="197" t="s">
        <v>205</v>
      </c>
      <c r="AT320" s="197" t="s">
        <v>124</v>
      </c>
      <c r="AU320" s="197" t="s">
        <v>122</v>
      </c>
      <c r="AY320" s="16" t="s">
        <v>121</v>
      </c>
      <c r="BE320" s="198">
        <f>IF(N320="základná",J320,0)</f>
        <v>0</v>
      </c>
      <c r="BF320" s="198">
        <f>IF(N320="znížená",J320,0)</f>
        <v>0</v>
      </c>
      <c r="BG320" s="198">
        <f>IF(N320="zákl. prenesená",J320,0)</f>
        <v>0</v>
      </c>
      <c r="BH320" s="198">
        <f>IF(N320="zníž. prenesená",J320,0)</f>
        <v>0</v>
      </c>
      <c r="BI320" s="198">
        <f>IF(N320="nulová",J320,0)</f>
        <v>0</v>
      </c>
      <c r="BJ320" s="16" t="s">
        <v>122</v>
      </c>
      <c r="BK320" s="199">
        <f>ROUND(I320*H320,3)</f>
        <v>0</v>
      </c>
      <c r="BL320" s="16" t="s">
        <v>205</v>
      </c>
      <c r="BM320" s="197" t="s">
        <v>464</v>
      </c>
    </row>
    <row r="321" spans="2:65" s="12" customFormat="1" ht="11.25">
      <c r="B321" s="200"/>
      <c r="C321" s="201"/>
      <c r="D321" s="202" t="s">
        <v>131</v>
      </c>
      <c r="E321" s="203" t="s">
        <v>1</v>
      </c>
      <c r="F321" s="204" t="s">
        <v>465</v>
      </c>
      <c r="G321" s="201"/>
      <c r="H321" s="203" t="s">
        <v>1</v>
      </c>
      <c r="I321" s="205"/>
      <c r="J321" s="201"/>
      <c r="K321" s="201"/>
      <c r="L321" s="206"/>
      <c r="M321" s="207"/>
      <c r="N321" s="208"/>
      <c r="O321" s="208"/>
      <c r="P321" s="208"/>
      <c r="Q321" s="208"/>
      <c r="R321" s="208"/>
      <c r="S321" s="208"/>
      <c r="T321" s="209"/>
      <c r="AT321" s="210" t="s">
        <v>131</v>
      </c>
      <c r="AU321" s="210" t="s">
        <v>122</v>
      </c>
      <c r="AV321" s="12" t="s">
        <v>83</v>
      </c>
      <c r="AW321" s="12" t="s">
        <v>30</v>
      </c>
      <c r="AX321" s="12" t="s">
        <v>75</v>
      </c>
      <c r="AY321" s="210" t="s">
        <v>121</v>
      </c>
    </row>
    <row r="322" spans="2:65" s="13" customFormat="1" ht="11.25">
      <c r="B322" s="211"/>
      <c r="C322" s="212"/>
      <c r="D322" s="202" t="s">
        <v>131</v>
      </c>
      <c r="E322" s="213" t="s">
        <v>1</v>
      </c>
      <c r="F322" s="214" t="s">
        <v>466</v>
      </c>
      <c r="G322" s="212"/>
      <c r="H322" s="215">
        <v>24.33</v>
      </c>
      <c r="I322" s="216"/>
      <c r="J322" s="212"/>
      <c r="K322" s="212"/>
      <c r="L322" s="217"/>
      <c r="M322" s="218"/>
      <c r="N322" s="219"/>
      <c r="O322" s="219"/>
      <c r="P322" s="219"/>
      <c r="Q322" s="219"/>
      <c r="R322" s="219"/>
      <c r="S322" s="219"/>
      <c r="T322" s="220"/>
      <c r="AT322" s="221" t="s">
        <v>131</v>
      </c>
      <c r="AU322" s="221" t="s">
        <v>122</v>
      </c>
      <c r="AV322" s="13" t="s">
        <v>122</v>
      </c>
      <c r="AW322" s="13" t="s">
        <v>30</v>
      </c>
      <c r="AX322" s="13" t="s">
        <v>75</v>
      </c>
      <c r="AY322" s="221" t="s">
        <v>121</v>
      </c>
    </row>
    <row r="323" spans="2:65" s="14" customFormat="1" ht="11.25">
      <c r="B323" s="222"/>
      <c r="C323" s="223"/>
      <c r="D323" s="202" t="s">
        <v>131</v>
      </c>
      <c r="E323" s="224" t="s">
        <v>1</v>
      </c>
      <c r="F323" s="225" t="s">
        <v>134</v>
      </c>
      <c r="G323" s="223"/>
      <c r="H323" s="226">
        <v>24.33</v>
      </c>
      <c r="I323" s="227"/>
      <c r="J323" s="223"/>
      <c r="K323" s="223"/>
      <c r="L323" s="228"/>
      <c r="M323" s="229"/>
      <c r="N323" s="230"/>
      <c r="O323" s="230"/>
      <c r="P323" s="230"/>
      <c r="Q323" s="230"/>
      <c r="R323" s="230"/>
      <c r="S323" s="230"/>
      <c r="T323" s="231"/>
      <c r="AT323" s="232" t="s">
        <v>131</v>
      </c>
      <c r="AU323" s="232" t="s">
        <v>122</v>
      </c>
      <c r="AV323" s="14" t="s">
        <v>129</v>
      </c>
      <c r="AW323" s="14" t="s">
        <v>30</v>
      </c>
      <c r="AX323" s="14" t="s">
        <v>83</v>
      </c>
      <c r="AY323" s="232" t="s">
        <v>121</v>
      </c>
    </row>
    <row r="324" spans="2:65" s="1" customFormat="1" ht="24" customHeight="1">
      <c r="B324" s="33"/>
      <c r="C324" s="187" t="s">
        <v>467</v>
      </c>
      <c r="D324" s="187" t="s">
        <v>124</v>
      </c>
      <c r="E324" s="188" t="s">
        <v>468</v>
      </c>
      <c r="F324" s="189" t="s">
        <v>469</v>
      </c>
      <c r="G324" s="190" t="s">
        <v>143</v>
      </c>
      <c r="H324" s="191">
        <v>3</v>
      </c>
      <c r="I324" s="192"/>
      <c r="J324" s="191">
        <f>ROUND(I324*H324,3)</f>
        <v>0</v>
      </c>
      <c r="K324" s="189" t="s">
        <v>1</v>
      </c>
      <c r="L324" s="37"/>
      <c r="M324" s="193" t="s">
        <v>1</v>
      </c>
      <c r="N324" s="194" t="s">
        <v>41</v>
      </c>
      <c r="O324" s="65"/>
      <c r="P324" s="195">
        <f>O324*H324</f>
        <v>0</v>
      </c>
      <c r="Q324" s="195">
        <v>2.63E-3</v>
      </c>
      <c r="R324" s="195">
        <f>Q324*H324</f>
        <v>7.8899999999999994E-3</v>
      </c>
      <c r="S324" s="195">
        <v>0</v>
      </c>
      <c r="T324" s="196">
        <f>S324*H324</f>
        <v>0</v>
      </c>
      <c r="AR324" s="197" t="s">
        <v>205</v>
      </c>
      <c r="AT324" s="197" t="s">
        <v>124</v>
      </c>
      <c r="AU324" s="197" t="s">
        <v>122</v>
      </c>
      <c r="AY324" s="16" t="s">
        <v>121</v>
      </c>
      <c r="BE324" s="198">
        <f>IF(N324="základná",J324,0)</f>
        <v>0</v>
      </c>
      <c r="BF324" s="198">
        <f>IF(N324="znížená",J324,0)</f>
        <v>0</v>
      </c>
      <c r="BG324" s="198">
        <f>IF(N324="zákl. prenesená",J324,0)</f>
        <v>0</v>
      </c>
      <c r="BH324" s="198">
        <f>IF(N324="zníž. prenesená",J324,0)</f>
        <v>0</v>
      </c>
      <c r="BI324" s="198">
        <f>IF(N324="nulová",J324,0)</f>
        <v>0</v>
      </c>
      <c r="BJ324" s="16" t="s">
        <v>122</v>
      </c>
      <c r="BK324" s="199">
        <f>ROUND(I324*H324,3)</f>
        <v>0</v>
      </c>
      <c r="BL324" s="16" t="s">
        <v>205</v>
      </c>
      <c r="BM324" s="197" t="s">
        <v>470</v>
      </c>
    </row>
    <row r="325" spans="2:65" s="1" customFormat="1" ht="24" customHeight="1">
      <c r="B325" s="33"/>
      <c r="C325" s="187" t="s">
        <v>471</v>
      </c>
      <c r="D325" s="187" t="s">
        <v>124</v>
      </c>
      <c r="E325" s="188" t="s">
        <v>472</v>
      </c>
      <c r="F325" s="189" t="s">
        <v>473</v>
      </c>
      <c r="G325" s="190" t="s">
        <v>224</v>
      </c>
      <c r="H325" s="191">
        <v>6</v>
      </c>
      <c r="I325" s="192"/>
      <c r="J325" s="191">
        <f>ROUND(I325*H325,3)</f>
        <v>0</v>
      </c>
      <c r="K325" s="189" t="s">
        <v>128</v>
      </c>
      <c r="L325" s="37"/>
      <c r="M325" s="193" t="s">
        <v>1</v>
      </c>
      <c r="N325" s="194" t="s">
        <v>41</v>
      </c>
      <c r="O325" s="65"/>
      <c r="P325" s="195">
        <f>O325*H325</f>
        <v>0</v>
      </c>
      <c r="Q325" s="195">
        <v>2.0200000000000001E-3</v>
      </c>
      <c r="R325" s="195">
        <f>Q325*H325</f>
        <v>1.2120000000000001E-2</v>
      </c>
      <c r="S325" s="195">
        <v>0</v>
      </c>
      <c r="T325" s="196">
        <f>S325*H325</f>
        <v>0</v>
      </c>
      <c r="AR325" s="197" t="s">
        <v>205</v>
      </c>
      <c r="AT325" s="197" t="s">
        <v>124</v>
      </c>
      <c r="AU325" s="197" t="s">
        <v>122</v>
      </c>
      <c r="AY325" s="16" t="s">
        <v>121</v>
      </c>
      <c r="BE325" s="198">
        <f>IF(N325="základná",J325,0)</f>
        <v>0</v>
      </c>
      <c r="BF325" s="198">
        <f>IF(N325="znížená",J325,0)</f>
        <v>0</v>
      </c>
      <c r="BG325" s="198">
        <f>IF(N325="zákl. prenesená",J325,0)</f>
        <v>0</v>
      </c>
      <c r="BH325" s="198">
        <f>IF(N325="zníž. prenesená",J325,0)</f>
        <v>0</v>
      </c>
      <c r="BI325" s="198">
        <f>IF(N325="nulová",J325,0)</f>
        <v>0</v>
      </c>
      <c r="BJ325" s="16" t="s">
        <v>122</v>
      </c>
      <c r="BK325" s="199">
        <f>ROUND(I325*H325,3)</f>
        <v>0</v>
      </c>
      <c r="BL325" s="16" t="s">
        <v>205</v>
      </c>
      <c r="BM325" s="197" t="s">
        <v>474</v>
      </c>
    </row>
    <row r="326" spans="2:65" s="1" customFormat="1" ht="24" customHeight="1">
      <c r="B326" s="33"/>
      <c r="C326" s="187" t="s">
        <v>475</v>
      </c>
      <c r="D326" s="187" t="s">
        <v>124</v>
      </c>
      <c r="E326" s="188" t="s">
        <v>476</v>
      </c>
      <c r="F326" s="189" t="s">
        <v>477</v>
      </c>
      <c r="G326" s="190" t="s">
        <v>415</v>
      </c>
      <c r="H326" s="192"/>
      <c r="I326" s="192"/>
      <c r="J326" s="191">
        <f>ROUND(I326*H326,3)</f>
        <v>0</v>
      </c>
      <c r="K326" s="189" t="s">
        <v>128</v>
      </c>
      <c r="L326" s="37"/>
      <c r="M326" s="193" t="s">
        <v>1</v>
      </c>
      <c r="N326" s="194" t="s">
        <v>41</v>
      </c>
      <c r="O326" s="65"/>
      <c r="P326" s="195">
        <f>O326*H326</f>
        <v>0</v>
      </c>
      <c r="Q326" s="195">
        <v>0</v>
      </c>
      <c r="R326" s="195">
        <f>Q326*H326</f>
        <v>0</v>
      </c>
      <c r="S326" s="195">
        <v>0</v>
      </c>
      <c r="T326" s="196">
        <f>S326*H326</f>
        <v>0</v>
      </c>
      <c r="AR326" s="197" t="s">
        <v>205</v>
      </c>
      <c r="AT326" s="197" t="s">
        <v>124</v>
      </c>
      <c r="AU326" s="197" t="s">
        <v>122</v>
      </c>
      <c r="AY326" s="16" t="s">
        <v>121</v>
      </c>
      <c r="BE326" s="198">
        <f>IF(N326="základná",J326,0)</f>
        <v>0</v>
      </c>
      <c r="BF326" s="198">
        <f>IF(N326="znížená",J326,0)</f>
        <v>0</v>
      </c>
      <c r="BG326" s="198">
        <f>IF(N326="zákl. prenesená",J326,0)</f>
        <v>0</v>
      </c>
      <c r="BH326" s="198">
        <f>IF(N326="zníž. prenesená",J326,0)</f>
        <v>0</v>
      </c>
      <c r="BI326" s="198">
        <f>IF(N326="nulová",J326,0)</f>
        <v>0</v>
      </c>
      <c r="BJ326" s="16" t="s">
        <v>122</v>
      </c>
      <c r="BK326" s="199">
        <f>ROUND(I326*H326,3)</f>
        <v>0</v>
      </c>
      <c r="BL326" s="16" t="s">
        <v>205</v>
      </c>
      <c r="BM326" s="197" t="s">
        <v>478</v>
      </c>
    </row>
    <row r="327" spans="2:65" s="11" customFormat="1" ht="22.9" customHeight="1">
      <c r="B327" s="171"/>
      <c r="C327" s="172"/>
      <c r="D327" s="173" t="s">
        <v>74</v>
      </c>
      <c r="E327" s="185" t="s">
        <v>479</v>
      </c>
      <c r="F327" s="185" t="s">
        <v>480</v>
      </c>
      <c r="G327" s="172"/>
      <c r="H327" s="172"/>
      <c r="I327" s="175"/>
      <c r="J327" s="186">
        <f>BK327</f>
        <v>0</v>
      </c>
      <c r="K327" s="172"/>
      <c r="L327" s="177"/>
      <c r="M327" s="178"/>
      <c r="N327" s="179"/>
      <c r="O327" s="179"/>
      <c r="P327" s="180">
        <f>P328</f>
        <v>0</v>
      </c>
      <c r="Q327" s="179"/>
      <c r="R327" s="180">
        <f>R328</f>
        <v>0</v>
      </c>
      <c r="S327" s="179"/>
      <c r="T327" s="181">
        <f>T328</f>
        <v>0</v>
      </c>
      <c r="AR327" s="182" t="s">
        <v>122</v>
      </c>
      <c r="AT327" s="183" t="s">
        <v>74</v>
      </c>
      <c r="AU327" s="183" t="s">
        <v>83</v>
      </c>
      <c r="AY327" s="182" t="s">
        <v>121</v>
      </c>
      <c r="BK327" s="184">
        <f>BK328</f>
        <v>0</v>
      </c>
    </row>
    <row r="328" spans="2:65" s="1" customFormat="1" ht="24" customHeight="1">
      <c r="B328" s="33"/>
      <c r="C328" s="187" t="s">
        <v>481</v>
      </c>
      <c r="D328" s="187" t="s">
        <v>124</v>
      </c>
      <c r="E328" s="188" t="s">
        <v>482</v>
      </c>
      <c r="F328" s="189" t="s">
        <v>483</v>
      </c>
      <c r="G328" s="190" t="s">
        <v>143</v>
      </c>
      <c r="H328" s="191">
        <v>1</v>
      </c>
      <c r="I328" s="192"/>
      <c r="J328" s="191">
        <f>ROUND(I328*H328,3)</f>
        <v>0</v>
      </c>
      <c r="K328" s="189" t="s">
        <v>1</v>
      </c>
      <c r="L328" s="37"/>
      <c r="M328" s="193" t="s">
        <v>1</v>
      </c>
      <c r="N328" s="194" t="s">
        <v>41</v>
      </c>
      <c r="O328" s="65"/>
      <c r="P328" s="195">
        <f>O328*H328</f>
        <v>0</v>
      </c>
      <c r="Q328" s="195">
        <v>0</v>
      </c>
      <c r="R328" s="195">
        <f>Q328*H328</f>
        <v>0</v>
      </c>
      <c r="S328" s="195">
        <v>0</v>
      </c>
      <c r="T328" s="196">
        <f>S328*H328</f>
        <v>0</v>
      </c>
      <c r="AR328" s="197" t="s">
        <v>205</v>
      </c>
      <c r="AT328" s="197" t="s">
        <v>124</v>
      </c>
      <c r="AU328" s="197" t="s">
        <v>122</v>
      </c>
      <c r="AY328" s="16" t="s">
        <v>121</v>
      </c>
      <c r="BE328" s="198">
        <f>IF(N328="základná",J328,0)</f>
        <v>0</v>
      </c>
      <c r="BF328" s="198">
        <f>IF(N328="znížená",J328,0)</f>
        <v>0</v>
      </c>
      <c r="BG328" s="198">
        <f>IF(N328="zákl. prenesená",J328,0)</f>
        <v>0</v>
      </c>
      <c r="BH328" s="198">
        <f>IF(N328="zníž. prenesená",J328,0)</f>
        <v>0</v>
      </c>
      <c r="BI328" s="198">
        <f>IF(N328="nulová",J328,0)</f>
        <v>0</v>
      </c>
      <c r="BJ328" s="16" t="s">
        <v>122</v>
      </c>
      <c r="BK328" s="199">
        <f>ROUND(I328*H328,3)</f>
        <v>0</v>
      </c>
      <c r="BL328" s="16" t="s">
        <v>205</v>
      </c>
      <c r="BM328" s="197" t="s">
        <v>484</v>
      </c>
    </row>
    <row r="329" spans="2:65" s="11" customFormat="1" ht="22.9" customHeight="1">
      <c r="B329" s="171"/>
      <c r="C329" s="172"/>
      <c r="D329" s="173" t="s">
        <v>74</v>
      </c>
      <c r="E329" s="185" t="s">
        <v>485</v>
      </c>
      <c r="F329" s="185" t="s">
        <v>486</v>
      </c>
      <c r="G329" s="172"/>
      <c r="H329" s="172"/>
      <c r="I329" s="175"/>
      <c r="J329" s="186">
        <f>BK329</f>
        <v>0</v>
      </c>
      <c r="K329" s="172"/>
      <c r="L329" s="177"/>
      <c r="M329" s="178"/>
      <c r="N329" s="179"/>
      <c r="O329" s="179"/>
      <c r="P329" s="180">
        <f>SUM(P330:P336)</f>
        <v>0</v>
      </c>
      <c r="Q329" s="179"/>
      <c r="R329" s="180">
        <f>SUM(R330:R336)</f>
        <v>1.6588912200000001</v>
      </c>
      <c r="S329" s="179"/>
      <c r="T329" s="181">
        <f>SUM(T330:T336)</f>
        <v>0</v>
      </c>
      <c r="AR329" s="182" t="s">
        <v>122</v>
      </c>
      <c r="AT329" s="183" t="s">
        <v>74</v>
      </c>
      <c r="AU329" s="183" t="s">
        <v>83</v>
      </c>
      <c r="AY329" s="182" t="s">
        <v>121</v>
      </c>
      <c r="BK329" s="184">
        <f>SUM(BK330:BK336)</f>
        <v>0</v>
      </c>
    </row>
    <row r="330" spans="2:65" s="1" customFormat="1" ht="24" customHeight="1">
      <c r="B330" s="33"/>
      <c r="C330" s="187" t="s">
        <v>487</v>
      </c>
      <c r="D330" s="187" t="s">
        <v>124</v>
      </c>
      <c r="E330" s="188" t="s">
        <v>488</v>
      </c>
      <c r="F330" s="189" t="s">
        <v>489</v>
      </c>
      <c r="G330" s="190" t="s">
        <v>148</v>
      </c>
      <c r="H330" s="191">
        <v>61.85</v>
      </c>
      <c r="I330" s="192"/>
      <c r="J330" s="191">
        <f>ROUND(I330*H330,3)</f>
        <v>0</v>
      </c>
      <c r="K330" s="189" t="s">
        <v>1</v>
      </c>
      <c r="L330" s="37"/>
      <c r="M330" s="193" t="s">
        <v>1</v>
      </c>
      <c r="N330" s="194" t="s">
        <v>41</v>
      </c>
      <c r="O330" s="65"/>
      <c r="P330" s="195">
        <f>O330*H330</f>
        <v>0</v>
      </c>
      <c r="Q330" s="195">
        <v>3.3E-3</v>
      </c>
      <c r="R330" s="195">
        <f>Q330*H330</f>
        <v>0.20410500000000001</v>
      </c>
      <c r="S330" s="195">
        <v>0</v>
      </c>
      <c r="T330" s="196">
        <f>S330*H330</f>
        <v>0</v>
      </c>
      <c r="AR330" s="197" t="s">
        <v>205</v>
      </c>
      <c r="AT330" s="197" t="s">
        <v>124</v>
      </c>
      <c r="AU330" s="197" t="s">
        <v>122</v>
      </c>
      <c r="AY330" s="16" t="s">
        <v>121</v>
      </c>
      <c r="BE330" s="198">
        <f>IF(N330="základná",J330,0)</f>
        <v>0</v>
      </c>
      <c r="BF330" s="198">
        <f>IF(N330="znížená",J330,0)</f>
        <v>0</v>
      </c>
      <c r="BG330" s="198">
        <f>IF(N330="zákl. prenesená",J330,0)</f>
        <v>0</v>
      </c>
      <c r="BH330" s="198">
        <f>IF(N330="zníž. prenesená",J330,0)</f>
        <v>0</v>
      </c>
      <c r="BI330" s="198">
        <f>IF(N330="nulová",J330,0)</f>
        <v>0</v>
      </c>
      <c r="BJ330" s="16" t="s">
        <v>122</v>
      </c>
      <c r="BK330" s="199">
        <f>ROUND(I330*H330,3)</f>
        <v>0</v>
      </c>
      <c r="BL330" s="16" t="s">
        <v>205</v>
      </c>
      <c r="BM330" s="197" t="s">
        <v>490</v>
      </c>
    </row>
    <row r="331" spans="2:65" s="12" customFormat="1" ht="11.25">
      <c r="B331" s="200"/>
      <c r="C331" s="201"/>
      <c r="D331" s="202" t="s">
        <v>131</v>
      </c>
      <c r="E331" s="203" t="s">
        <v>1</v>
      </c>
      <c r="F331" s="204" t="s">
        <v>159</v>
      </c>
      <c r="G331" s="201"/>
      <c r="H331" s="203" t="s">
        <v>1</v>
      </c>
      <c r="I331" s="205"/>
      <c r="J331" s="201"/>
      <c r="K331" s="201"/>
      <c r="L331" s="206"/>
      <c r="M331" s="207"/>
      <c r="N331" s="208"/>
      <c r="O331" s="208"/>
      <c r="P331" s="208"/>
      <c r="Q331" s="208"/>
      <c r="R331" s="208"/>
      <c r="S331" s="208"/>
      <c r="T331" s="209"/>
      <c r="AT331" s="210" t="s">
        <v>131</v>
      </c>
      <c r="AU331" s="210" t="s">
        <v>122</v>
      </c>
      <c r="AV331" s="12" t="s">
        <v>83</v>
      </c>
      <c r="AW331" s="12" t="s">
        <v>30</v>
      </c>
      <c r="AX331" s="12" t="s">
        <v>75</v>
      </c>
      <c r="AY331" s="210" t="s">
        <v>121</v>
      </c>
    </row>
    <row r="332" spans="2:65" s="13" customFormat="1" ht="11.25">
      <c r="B332" s="211"/>
      <c r="C332" s="212"/>
      <c r="D332" s="202" t="s">
        <v>131</v>
      </c>
      <c r="E332" s="213" t="s">
        <v>1</v>
      </c>
      <c r="F332" s="214" t="s">
        <v>160</v>
      </c>
      <c r="G332" s="212"/>
      <c r="H332" s="215">
        <v>61.85</v>
      </c>
      <c r="I332" s="216"/>
      <c r="J332" s="212"/>
      <c r="K332" s="212"/>
      <c r="L332" s="217"/>
      <c r="M332" s="218"/>
      <c r="N332" s="219"/>
      <c r="O332" s="219"/>
      <c r="P332" s="219"/>
      <c r="Q332" s="219"/>
      <c r="R332" s="219"/>
      <c r="S332" s="219"/>
      <c r="T332" s="220"/>
      <c r="AT332" s="221" t="s">
        <v>131</v>
      </c>
      <c r="AU332" s="221" t="s">
        <v>122</v>
      </c>
      <c r="AV332" s="13" t="s">
        <v>122</v>
      </c>
      <c r="AW332" s="13" t="s">
        <v>30</v>
      </c>
      <c r="AX332" s="13" t="s">
        <v>75</v>
      </c>
      <c r="AY332" s="221" t="s">
        <v>121</v>
      </c>
    </row>
    <row r="333" spans="2:65" s="14" customFormat="1" ht="11.25">
      <c r="B333" s="222"/>
      <c r="C333" s="223"/>
      <c r="D333" s="202" t="s">
        <v>131</v>
      </c>
      <c r="E333" s="224" t="s">
        <v>1</v>
      </c>
      <c r="F333" s="225" t="s">
        <v>134</v>
      </c>
      <c r="G333" s="223"/>
      <c r="H333" s="226">
        <v>61.85</v>
      </c>
      <c r="I333" s="227"/>
      <c r="J333" s="223"/>
      <c r="K333" s="223"/>
      <c r="L333" s="228"/>
      <c r="M333" s="229"/>
      <c r="N333" s="230"/>
      <c r="O333" s="230"/>
      <c r="P333" s="230"/>
      <c r="Q333" s="230"/>
      <c r="R333" s="230"/>
      <c r="S333" s="230"/>
      <c r="T333" s="231"/>
      <c r="AT333" s="232" t="s">
        <v>131</v>
      </c>
      <c r="AU333" s="232" t="s">
        <v>122</v>
      </c>
      <c r="AV333" s="14" t="s">
        <v>129</v>
      </c>
      <c r="AW333" s="14" t="s">
        <v>30</v>
      </c>
      <c r="AX333" s="14" t="s">
        <v>83</v>
      </c>
      <c r="AY333" s="232" t="s">
        <v>121</v>
      </c>
    </row>
    <row r="334" spans="2:65" s="1" customFormat="1" ht="36" customHeight="1">
      <c r="B334" s="33"/>
      <c r="C334" s="233" t="s">
        <v>491</v>
      </c>
      <c r="D334" s="233" t="s">
        <v>231</v>
      </c>
      <c r="E334" s="234" t="s">
        <v>492</v>
      </c>
      <c r="F334" s="235" t="s">
        <v>493</v>
      </c>
      <c r="G334" s="236" t="s">
        <v>148</v>
      </c>
      <c r="H334" s="237">
        <v>63.087000000000003</v>
      </c>
      <c r="I334" s="238"/>
      <c r="J334" s="237">
        <f>ROUND(I334*H334,3)</f>
        <v>0</v>
      </c>
      <c r="K334" s="235" t="s">
        <v>1</v>
      </c>
      <c r="L334" s="239"/>
      <c r="M334" s="240" t="s">
        <v>1</v>
      </c>
      <c r="N334" s="241" t="s">
        <v>41</v>
      </c>
      <c r="O334" s="65"/>
      <c r="P334" s="195">
        <f>O334*H334</f>
        <v>0</v>
      </c>
      <c r="Q334" s="195">
        <v>2.3060000000000001E-2</v>
      </c>
      <c r="R334" s="195">
        <f>Q334*H334</f>
        <v>1.4547862200000001</v>
      </c>
      <c r="S334" s="195">
        <v>0</v>
      </c>
      <c r="T334" s="196">
        <f>S334*H334</f>
        <v>0</v>
      </c>
      <c r="AR334" s="197" t="s">
        <v>280</v>
      </c>
      <c r="AT334" s="197" t="s">
        <v>231</v>
      </c>
      <c r="AU334" s="197" t="s">
        <v>122</v>
      </c>
      <c r="AY334" s="16" t="s">
        <v>121</v>
      </c>
      <c r="BE334" s="198">
        <f>IF(N334="základná",J334,0)</f>
        <v>0</v>
      </c>
      <c r="BF334" s="198">
        <f>IF(N334="znížená",J334,0)</f>
        <v>0</v>
      </c>
      <c r="BG334" s="198">
        <f>IF(N334="zákl. prenesená",J334,0)</f>
        <v>0</v>
      </c>
      <c r="BH334" s="198">
        <f>IF(N334="zníž. prenesená",J334,0)</f>
        <v>0</v>
      </c>
      <c r="BI334" s="198">
        <f>IF(N334="nulová",J334,0)</f>
        <v>0</v>
      </c>
      <c r="BJ334" s="16" t="s">
        <v>122</v>
      </c>
      <c r="BK334" s="199">
        <f>ROUND(I334*H334,3)</f>
        <v>0</v>
      </c>
      <c r="BL334" s="16" t="s">
        <v>205</v>
      </c>
      <c r="BM334" s="197" t="s">
        <v>494</v>
      </c>
    </row>
    <row r="335" spans="2:65" s="13" customFormat="1" ht="11.25">
      <c r="B335" s="211"/>
      <c r="C335" s="212"/>
      <c r="D335" s="202" t="s">
        <v>131</v>
      </c>
      <c r="E335" s="212"/>
      <c r="F335" s="214" t="s">
        <v>495</v>
      </c>
      <c r="G335" s="212"/>
      <c r="H335" s="215">
        <v>63.087000000000003</v>
      </c>
      <c r="I335" s="216"/>
      <c r="J335" s="212"/>
      <c r="K335" s="212"/>
      <c r="L335" s="217"/>
      <c r="M335" s="218"/>
      <c r="N335" s="219"/>
      <c r="O335" s="219"/>
      <c r="P335" s="219"/>
      <c r="Q335" s="219"/>
      <c r="R335" s="219"/>
      <c r="S335" s="219"/>
      <c r="T335" s="220"/>
      <c r="AT335" s="221" t="s">
        <v>131</v>
      </c>
      <c r="AU335" s="221" t="s">
        <v>122</v>
      </c>
      <c r="AV335" s="13" t="s">
        <v>122</v>
      </c>
      <c r="AW335" s="13" t="s">
        <v>4</v>
      </c>
      <c r="AX335" s="13" t="s">
        <v>83</v>
      </c>
      <c r="AY335" s="221" t="s">
        <v>121</v>
      </c>
    </row>
    <row r="336" spans="2:65" s="1" customFormat="1" ht="24" customHeight="1">
      <c r="B336" s="33"/>
      <c r="C336" s="187" t="s">
        <v>496</v>
      </c>
      <c r="D336" s="187" t="s">
        <v>124</v>
      </c>
      <c r="E336" s="188" t="s">
        <v>497</v>
      </c>
      <c r="F336" s="189" t="s">
        <v>498</v>
      </c>
      <c r="G336" s="190" t="s">
        <v>415</v>
      </c>
      <c r="H336" s="192"/>
      <c r="I336" s="192"/>
      <c r="J336" s="191">
        <f>ROUND(I336*H336,3)</f>
        <v>0</v>
      </c>
      <c r="K336" s="189" t="s">
        <v>128</v>
      </c>
      <c r="L336" s="37"/>
      <c r="M336" s="193" t="s">
        <v>1</v>
      </c>
      <c r="N336" s="194" t="s">
        <v>41</v>
      </c>
      <c r="O336" s="65"/>
      <c r="P336" s="195">
        <f>O336*H336</f>
        <v>0</v>
      </c>
      <c r="Q336" s="195">
        <v>0</v>
      </c>
      <c r="R336" s="195">
        <f>Q336*H336</f>
        <v>0</v>
      </c>
      <c r="S336" s="195">
        <v>0</v>
      </c>
      <c r="T336" s="196">
        <f>S336*H336</f>
        <v>0</v>
      </c>
      <c r="AR336" s="197" t="s">
        <v>205</v>
      </c>
      <c r="AT336" s="197" t="s">
        <v>124</v>
      </c>
      <c r="AU336" s="197" t="s">
        <v>122</v>
      </c>
      <c r="AY336" s="16" t="s">
        <v>121</v>
      </c>
      <c r="BE336" s="198">
        <f>IF(N336="základná",J336,0)</f>
        <v>0</v>
      </c>
      <c r="BF336" s="198">
        <f>IF(N336="znížená",J336,0)</f>
        <v>0</v>
      </c>
      <c r="BG336" s="198">
        <f>IF(N336="zákl. prenesená",J336,0)</f>
        <v>0</v>
      </c>
      <c r="BH336" s="198">
        <f>IF(N336="zníž. prenesená",J336,0)</f>
        <v>0</v>
      </c>
      <c r="BI336" s="198">
        <f>IF(N336="nulová",J336,0)</f>
        <v>0</v>
      </c>
      <c r="BJ336" s="16" t="s">
        <v>122</v>
      </c>
      <c r="BK336" s="199">
        <f>ROUND(I336*H336,3)</f>
        <v>0</v>
      </c>
      <c r="BL336" s="16" t="s">
        <v>205</v>
      </c>
      <c r="BM336" s="197" t="s">
        <v>499</v>
      </c>
    </row>
    <row r="337" spans="2:65" s="11" customFormat="1" ht="22.9" customHeight="1">
      <c r="B337" s="171"/>
      <c r="C337" s="172"/>
      <c r="D337" s="173" t="s">
        <v>74</v>
      </c>
      <c r="E337" s="185" t="s">
        <v>500</v>
      </c>
      <c r="F337" s="185" t="s">
        <v>501</v>
      </c>
      <c r="G337" s="172"/>
      <c r="H337" s="172"/>
      <c r="I337" s="175"/>
      <c r="J337" s="186">
        <f>BK337</f>
        <v>0</v>
      </c>
      <c r="K337" s="172"/>
      <c r="L337" s="177"/>
      <c r="M337" s="178"/>
      <c r="N337" s="179"/>
      <c r="O337" s="179"/>
      <c r="P337" s="180">
        <f>SUM(P338:P340)</f>
        <v>0</v>
      </c>
      <c r="Q337" s="179"/>
      <c r="R337" s="180">
        <f>SUM(R338:R340)</f>
        <v>0.24804999999999999</v>
      </c>
      <c r="S337" s="179"/>
      <c r="T337" s="181">
        <f>SUM(T338:T340)</f>
        <v>0</v>
      </c>
      <c r="AR337" s="182" t="s">
        <v>122</v>
      </c>
      <c r="AT337" s="183" t="s">
        <v>74</v>
      </c>
      <c r="AU337" s="183" t="s">
        <v>83</v>
      </c>
      <c r="AY337" s="182" t="s">
        <v>121</v>
      </c>
      <c r="BK337" s="184">
        <f>SUM(BK338:BK340)</f>
        <v>0</v>
      </c>
    </row>
    <row r="338" spans="2:65" s="1" customFormat="1" ht="36" customHeight="1">
      <c r="B338" s="33"/>
      <c r="C338" s="187" t="s">
        <v>502</v>
      </c>
      <c r="D338" s="187" t="s">
        <v>124</v>
      </c>
      <c r="E338" s="188" t="s">
        <v>503</v>
      </c>
      <c r="F338" s="189" t="s">
        <v>504</v>
      </c>
      <c r="G338" s="190" t="s">
        <v>148</v>
      </c>
      <c r="H338" s="191">
        <v>205</v>
      </c>
      <c r="I338" s="192"/>
      <c r="J338" s="191">
        <f>ROUND(I338*H338,3)</f>
        <v>0</v>
      </c>
      <c r="K338" s="189" t="s">
        <v>1</v>
      </c>
      <c r="L338" s="37"/>
      <c r="M338" s="193" t="s">
        <v>1</v>
      </c>
      <c r="N338" s="194" t="s">
        <v>41</v>
      </c>
      <c r="O338" s="65"/>
      <c r="P338" s="195">
        <f>O338*H338</f>
        <v>0</v>
      </c>
      <c r="Q338" s="195">
        <v>2.3000000000000001E-4</v>
      </c>
      <c r="R338" s="195">
        <f>Q338*H338</f>
        <v>4.7150000000000004E-2</v>
      </c>
      <c r="S338" s="195">
        <v>0</v>
      </c>
      <c r="T338" s="196">
        <f>S338*H338</f>
        <v>0</v>
      </c>
      <c r="AR338" s="197" t="s">
        <v>205</v>
      </c>
      <c r="AT338" s="197" t="s">
        <v>124</v>
      </c>
      <c r="AU338" s="197" t="s">
        <v>122</v>
      </c>
      <c r="AY338" s="16" t="s">
        <v>121</v>
      </c>
      <c r="BE338" s="198">
        <f>IF(N338="základná",J338,0)</f>
        <v>0</v>
      </c>
      <c r="BF338" s="198">
        <f>IF(N338="znížená",J338,0)</f>
        <v>0</v>
      </c>
      <c r="BG338" s="198">
        <f>IF(N338="zákl. prenesená",J338,0)</f>
        <v>0</v>
      </c>
      <c r="BH338" s="198">
        <f>IF(N338="zníž. prenesená",J338,0)</f>
        <v>0</v>
      </c>
      <c r="BI338" s="198">
        <f>IF(N338="nulová",J338,0)</f>
        <v>0</v>
      </c>
      <c r="BJ338" s="16" t="s">
        <v>122</v>
      </c>
      <c r="BK338" s="199">
        <f>ROUND(I338*H338,3)</f>
        <v>0</v>
      </c>
      <c r="BL338" s="16" t="s">
        <v>205</v>
      </c>
      <c r="BM338" s="197" t="s">
        <v>505</v>
      </c>
    </row>
    <row r="339" spans="2:65" s="1" customFormat="1" ht="24" customHeight="1">
      <c r="B339" s="33"/>
      <c r="C339" s="187" t="s">
        <v>506</v>
      </c>
      <c r="D339" s="187" t="s">
        <v>124</v>
      </c>
      <c r="E339" s="188" t="s">
        <v>507</v>
      </c>
      <c r="F339" s="189" t="s">
        <v>508</v>
      </c>
      <c r="G339" s="190" t="s">
        <v>148</v>
      </c>
      <c r="H339" s="191">
        <v>205</v>
      </c>
      <c r="I339" s="192"/>
      <c r="J339" s="191">
        <f>ROUND(I339*H339,3)</f>
        <v>0</v>
      </c>
      <c r="K339" s="189" t="s">
        <v>128</v>
      </c>
      <c r="L339" s="37"/>
      <c r="M339" s="193" t="s">
        <v>1</v>
      </c>
      <c r="N339" s="194" t="s">
        <v>41</v>
      </c>
      <c r="O339" s="65"/>
      <c r="P339" s="195">
        <f>O339*H339</f>
        <v>0</v>
      </c>
      <c r="Q339" s="195">
        <v>7.2000000000000005E-4</v>
      </c>
      <c r="R339" s="195">
        <f>Q339*H339</f>
        <v>0.14760000000000001</v>
      </c>
      <c r="S339" s="195">
        <v>0</v>
      </c>
      <c r="T339" s="196">
        <f>S339*H339</f>
        <v>0</v>
      </c>
      <c r="AR339" s="197" t="s">
        <v>205</v>
      </c>
      <c r="AT339" s="197" t="s">
        <v>124</v>
      </c>
      <c r="AU339" s="197" t="s">
        <v>122</v>
      </c>
      <c r="AY339" s="16" t="s">
        <v>121</v>
      </c>
      <c r="BE339" s="198">
        <f>IF(N339="základná",J339,0)</f>
        <v>0</v>
      </c>
      <c r="BF339" s="198">
        <f>IF(N339="znížená",J339,0)</f>
        <v>0</v>
      </c>
      <c r="BG339" s="198">
        <f>IF(N339="zákl. prenesená",J339,0)</f>
        <v>0</v>
      </c>
      <c r="BH339" s="198">
        <f>IF(N339="zníž. prenesená",J339,0)</f>
        <v>0</v>
      </c>
      <c r="BI339" s="198">
        <f>IF(N339="nulová",J339,0)</f>
        <v>0</v>
      </c>
      <c r="BJ339" s="16" t="s">
        <v>122</v>
      </c>
      <c r="BK339" s="199">
        <f>ROUND(I339*H339,3)</f>
        <v>0</v>
      </c>
      <c r="BL339" s="16" t="s">
        <v>205</v>
      </c>
      <c r="BM339" s="197" t="s">
        <v>509</v>
      </c>
    </row>
    <row r="340" spans="2:65" s="1" customFormat="1" ht="24" customHeight="1">
      <c r="B340" s="33"/>
      <c r="C340" s="187" t="s">
        <v>510</v>
      </c>
      <c r="D340" s="187" t="s">
        <v>124</v>
      </c>
      <c r="E340" s="188" t="s">
        <v>511</v>
      </c>
      <c r="F340" s="189" t="s">
        <v>512</v>
      </c>
      <c r="G340" s="190" t="s">
        <v>148</v>
      </c>
      <c r="H340" s="191">
        <v>205</v>
      </c>
      <c r="I340" s="192"/>
      <c r="J340" s="191">
        <f>ROUND(I340*H340,3)</f>
        <v>0</v>
      </c>
      <c r="K340" s="189" t="s">
        <v>128</v>
      </c>
      <c r="L340" s="37"/>
      <c r="M340" s="242" t="s">
        <v>1</v>
      </c>
      <c r="N340" s="243" t="s">
        <v>41</v>
      </c>
      <c r="O340" s="244"/>
      <c r="P340" s="245">
        <f>O340*H340</f>
        <v>0</v>
      </c>
      <c r="Q340" s="245">
        <v>2.5999999999999998E-4</v>
      </c>
      <c r="R340" s="245">
        <f>Q340*H340</f>
        <v>5.3299999999999993E-2</v>
      </c>
      <c r="S340" s="245">
        <v>0</v>
      </c>
      <c r="T340" s="246">
        <f>S340*H340</f>
        <v>0</v>
      </c>
      <c r="AR340" s="197" t="s">
        <v>205</v>
      </c>
      <c r="AT340" s="197" t="s">
        <v>124</v>
      </c>
      <c r="AU340" s="197" t="s">
        <v>122</v>
      </c>
      <c r="AY340" s="16" t="s">
        <v>121</v>
      </c>
      <c r="BE340" s="198">
        <f>IF(N340="základná",J340,0)</f>
        <v>0</v>
      </c>
      <c r="BF340" s="198">
        <f>IF(N340="znížená",J340,0)</f>
        <v>0</v>
      </c>
      <c r="BG340" s="198">
        <f>IF(N340="zákl. prenesená",J340,0)</f>
        <v>0</v>
      </c>
      <c r="BH340" s="198">
        <f>IF(N340="zníž. prenesená",J340,0)</f>
        <v>0</v>
      </c>
      <c r="BI340" s="198">
        <f>IF(N340="nulová",J340,0)</f>
        <v>0</v>
      </c>
      <c r="BJ340" s="16" t="s">
        <v>122</v>
      </c>
      <c r="BK340" s="199">
        <f>ROUND(I340*H340,3)</f>
        <v>0</v>
      </c>
      <c r="BL340" s="16" t="s">
        <v>205</v>
      </c>
      <c r="BM340" s="197" t="s">
        <v>513</v>
      </c>
    </row>
    <row r="341" spans="2:65" s="1" customFormat="1" ht="6.95" customHeight="1">
      <c r="B341" s="48"/>
      <c r="C341" s="49"/>
      <c r="D341" s="49"/>
      <c r="E341" s="49"/>
      <c r="F341" s="49"/>
      <c r="G341" s="49"/>
      <c r="H341" s="49"/>
      <c r="I341" s="137"/>
      <c r="J341" s="49"/>
      <c r="K341" s="49"/>
      <c r="L341" s="37"/>
    </row>
  </sheetData>
  <sheetProtection algorithmName="SHA-512" hashValue="1mqCmWkRKWVS+YQubObYpIJb2bGa1oeYvsUTm0OUW3sIJMsTIO038/4hwuDCWaszcHOoYZda5iYAC4VpwrSndg==" saltValue="DBiiMc0rxngc+SwEjQhaI/LietQJnhHhEQGc2IJ/z53rCVMomFcq/uGyrtJK3KEJ1YyzftPsNn8KMhq33veVZQ==" spinCount="100000" sheet="1" objects="1" scenarios="1" formatColumns="0" formatRows="0" autoFilter="0"/>
  <autoFilter ref="C130:K340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Prístrešok nad vstupom</vt:lpstr>
      <vt:lpstr>'01 - Prístrešok nad vstupom'!Názvy_tlače</vt:lpstr>
      <vt:lpstr>'Rekapitulácia stavby'!Názvy_tlače</vt:lpstr>
      <vt:lpstr>'01 - Prístrešok nad vstupom'!Oblasť_tlače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LAPTOP-L60HV8UN\Slavomír Sarvaj</dc:creator>
  <cp:lastModifiedBy>Mgr. Tatiana Görčöšová</cp:lastModifiedBy>
  <dcterms:created xsi:type="dcterms:W3CDTF">2021-06-06T11:47:46Z</dcterms:created>
  <dcterms:modified xsi:type="dcterms:W3CDTF">2021-07-26T08:18:37Z</dcterms:modified>
</cp:coreProperties>
</file>