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9"/>
  </bookViews>
  <sheets>
    <sheet name="Príjmy" sheetId="1" r:id="rId1"/>
    <sheet name="P1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SUM" sheetId="10" r:id="rId10"/>
  </sheets>
  <definedNames>
    <definedName name="_xlnm.Print_Titles" localSheetId="7">'P7'!$1:$9</definedName>
    <definedName name="_xlnm.Print_Area" localSheetId="1">'P1'!$A$1:$V$47</definedName>
    <definedName name="_xlnm.Print_Area" localSheetId="2">'P2'!$A$1:$V$14</definedName>
    <definedName name="_xlnm.Print_Area" localSheetId="3">'P3'!$A$1:$V$31</definedName>
    <definedName name="_xlnm.Print_Area" localSheetId="4">'P4'!$A$1:$V$37</definedName>
    <definedName name="_xlnm.Print_Area" localSheetId="5">'P5'!$A$1:$V$41</definedName>
    <definedName name="_xlnm.Print_Area" localSheetId="6">'P6'!$A$1:$V$60</definedName>
    <definedName name="_xlnm.Print_Area" localSheetId="7">'P7'!$A$1:$V$55</definedName>
    <definedName name="_xlnm.Print_Area" localSheetId="8">'P8'!$A$1:$V$16</definedName>
    <definedName name="_xlnm.Print_Area" localSheetId="0">'Príjmy'!$A$1:$M$118</definedName>
    <definedName name="_xlnm.Print_Area" localSheetId="9">'SUM'!$A$1:$J$37</definedName>
  </definedNames>
  <calcPr fullCalcOnLoad="1"/>
</workbook>
</file>

<file path=xl/sharedStrings.xml><?xml version="1.0" encoding="utf-8"?>
<sst xmlns="http://schemas.openxmlformats.org/spreadsheetml/2006/main" count="916" uniqueCount="477">
  <si>
    <t>007</t>
  </si>
  <si>
    <t xml:space="preserve">Granty </t>
  </si>
  <si>
    <t>Z ostatných finančných operácií</t>
  </si>
  <si>
    <t>Prevod prostriedkov z peňažných fondov</t>
  </si>
  <si>
    <t>Pokuty, penále a iné sankcie</t>
  </si>
  <si>
    <t>Za porušenie predpisov</t>
  </si>
  <si>
    <t>Poplatky a platby z nepriemyselného a náhodného predaja služieb</t>
  </si>
  <si>
    <t xml:space="preserve">Úroky z tuzemských úverov, pôžičiek a  vkladov </t>
  </si>
  <si>
    <t>Verejná zeleň</t>
  </si>
  <si>
    <t>Detské ihriská</t>
  </si>
  <si>
    <t>Podporná činnosť - správa obce</t>
  </si>
  <si>
    <t>Rozvoj obcí</t>
  </si>
  <si>
    <t>Nakladanie s odpadmi</t>
  </si>
  <si>
    <t>Materiál</t>
  </si>
  <si>
    <t>Povinnosti v zmysle zákona o verejnom zdravotn.</t>
  </si>
  <si>
    <t>Bezpečnosť a ochrana zdravia pri práci</t>
  </si>
  <si>
    <t>Energie, voda a komunikácie</t>
  </si>
  <si>
    <t>Výsledok hospodárenia</t>
  </si>
  <si>
    <t>Ostatné tovary a služby</t>
  </si>
  <si>
    <t>Stravovanie</t>
  </si>
  <si>
    <t>Sociálny fond</t>
  </si>
  <si>
    <t>Poplatky banke</t>
  </si>
  <si>
    <t>19</t>
  </si>
  <si>
    <t>20</t>
  </si>
  <si>
    <t>1</t>
  </si>
  <si>
    <t>2</t>
  </si>
  <si>
    <t>3</t>
  </si>
  <si>
    <t>4</t>
  </si>
  <si>
    <t>5</t>
  </si>
  <si>
    <t>Kapitálové výdavky</t>
  </si>
  <si>
    <t>Bežné výdavky</t>
  </si>
  <si>
    <t>003</t>
  </si>
  <si>
    <t>001</t>
  </si>
  <si>
    <t>002</t>
  </si>
  <si>
    <t>012</t>
  </si>
  <si>
    <t>004</t>
  </si>
  <si>
    <t>005</t>
  </si>
  <si>
    <t>Iné nedaňové príjmy</t>
  </si>
  <si>
    <t>Deratizácia verejných plôch zelene</t>
  </si>
  <si>
    <t>Známky pre psov</t>
  </si>
  <si>
    <t>6</t>
  </si>
  <si>
    <t>7</t>
  </si>
  <si>
    <t>8</t>
  </si>
  <si>
    <t>Rekreačné a športové služby</t>
  </si>
  <si>
    <t>Nájomné za prenájom</t>
  </si>
  <si>
    <t>Kultúrna spolupráca</t>
  </si>
  <si>
    <t>Správa a údržba verejných priestranstiev</t>
  </si>
  <si>
    <t>Poistné a príspevky do poisťovní</t>
  </si>
  <si>
    <t xml:space="preserve">Cestná doprava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</si>
  <si>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</si>
  <si>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</si>
  <si>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</si>
  <si>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</si>
  <si>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</si>
  <si>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</si>
  <si>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</si>
  <si>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</si>
  <si>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</si>
  <si>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</si>
  <si>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Prevod z rezervného fondu</t>
  </si>
  <si>
    <t>A) Bežné príjmy</t>
  </si>
  <si>
    <t>Názov rozpočtovej jednotky</t>
  </si>
  <si>
    <t>Daňové príjmy</t>
  </si>
  <si>
    <t>Výnos dane z príjmov pre územnú samosprávu</t>
  </si>
  <si>
    <t>Nedaňové príjmy</t>
  </si>
  <si>
    <t>Príjmy z prenájmu pozemkov</t>
  </si>
  <si>
    <t>Z prenájmu budov, garáži a ost.</t>
  </si>
  <si>
    <t>B) Kapitálové príjmy</t>
  </si>
  <si>
    <t>C) Finančné operácie príjmové</t>
  </si>
  <si>
    <t>Príjmy z vlastníctva</t>
  </si>
  <si>
    <t>Príjmy z podnikania a vlastníctva majetku</t>
  </si>
  <si>
    <t>Administratívne poplatky a iné poplatky a platby</t>
  </si>
  <si>
    <t xml:space="preserve">Administratívne poplatky </t>
  </si>
  <si>
    <t>Ostatné príjmy</t>
  </si>
  <si>
    <t>Z dobropisov</t>
  </si>
  <si>
    <t>027</t>
  </si>
  <si>
    <t>Iné</t>
  </si>
  <si>
    <t>Z účtov finančného hospodárenia</t>
  </si>
  <si>
    <t>Tuzemské bežné granty a transfery</t>
  </si>
  <si>
    <t>Cestovné</t>
  </si>
  <si>
    <t>Dopravné</t>
  </si>
  <si>
    <t>Poistenie majetku</t>
  </si>
  <si>
    <t>Audit účtovníctva</t>
  </si>
  <si>
    <t>Dohody na upratovanie trhoviska</t>
  </si>
  <si>
    <t>Odvoz odpadu</t>
  </si>
  <si>
    <t>Lavičky v MČ</t>
  </si>
  <si>
    <t>Ochrana životného prostredia</t>
  </si>
  <si>
    <t>d) výroba a osadzovanie zábradlí</t>
  </si>
  <si>
    <t>Civilná ochrana</t>
  </si>
  <si>
    <t>Údržba miestnych komunikácií</t>
  </si>
  <si>
    <t>a) údržba ciest, chodníkov, vpustí v medziblokovom priestore</t>
  </si>
  <si>
    <t>Ochrana životného prostredia inde neklasifikovaná</t>
  </si>
  <si>
    <t>c) oprava jám a výtlkov, osadzovanie zábran</t>
  </si>
  <si>
    <t>Staroba</t>
  </si>
  <si>
    <t xml:space="preserve">Mzdy, platy a ostatné osobné vyrovnania             </t>
  </si>
  <si>
    <t>Pracovné odevy, obuv</t>
  </si>
  <si>
    <t>Potraviny pre klientov</t>
  </si>
  <si>
    <t>Palivo, mazivá, oleje do auta</t>
  </si>
  <si>
    <t>Servis, údržba a opravy služobného auta</t>
  </si>
  <si>
    <t>Poistné služobného auta</t>
  </si>
  <si>
    <t>Služby</t>
  </si>
  <si>
    <t>Odmeny na základe dohôd</t>
  </si>
  <si>
    <t>Nemocenské dávky</t>
  </si>
  <si>
    <t>Zvoz a odvoz  komunálneho odpadu</t>
  </si>
  <si>
    <t>Dávky sociálnej pomoci - pomoc občanom v hmotnej núdzi</t>
  </si>
  <si>
    <t>Športové akcie</t>
  </si>
  <si>
    <t xml:space="preserve">Kultúrne služby </t>
  </si>
  <si>
    <t>Adminístratívne poplatky ostatné          - SP evidencia obyvateľstva</t>
  </si>
  <si>
    <t>Evidencia chovu zvierat</t>
  </si>
  <si>
    <t>Evidencia obyvateľstva</t>
  </si>
  <si>
    <t xml:space="preserve">Mzdy, platy a ostatné osobné vyrovnania              </t>
  </si>
  <si>
    <t>Evidencia stavieb, budov, ulíc, verejných priestranstiev</t>
  </si>
  <si>
    <t>Rozvoj bývania</t>
  </si>
  <si>
    <t>Náboženské a iné spoločenské služby</t>
  </si>
  <si>
    <t>Členstvo v združeniach</t>
  </si>
  <si>
    <t>Účtovníctvo</t>
  </si>
  <si>
    <t>Petície, sťažnosti, podania</t>
  </si>
  <si>
    <t xml:space="preserve">Audit </t>
  </si>
  <si>
    <t xml:space="preserve">                                                              - SP výherné automaty</t>
  </si>
  <si>
    <t>Poistné a príspevky do poisťovní AČ</t>
  </si>
  <si>
    <t>Nákup materiálu pre AČ</t>
  </si>
  <si>
    <t>Poistné pre AČ</t>
  </si>
  <si>
    <t>celkom</t>
  </si>
  <si>
    <t>rekonštrukcie povrchov, opravy jám, výtlkov, osadzovanie zábran</t>
  </si>
  <si>
    <t>doplňanie chýbajúcich cesných kanalizačných vpustí a poklopov</t>
  </si>
  <si>
    <t>doplňanie chýbajúcich dopravných značiek a dopravného značenia</t>
  </si>
  <si>
    <t>zimná údržba na verejných priestranstvách v správe MČ,</t>
  </si>
  <si>
    <t>zimná údržba na na komunikáciách nezverených do správy MČ,</t>
  </si>
  <si>
    <t>Ostatné služby</t>
  </si>
  <si>
    <t>Odchodné do dôchodku</t>
  </si>
  <si>
    <t>24</t>
  </si>
  <si>
    <t>Príjmy za vydobyté nerasty</t>
  </si>
  <si>
    <t>e) oprava a úprava jestvujúcich komunikácií, parkovísk pre parkovanie osobných áut</t>
  </si>
  <si>
    <t>Všeobecné služby AČ</t>
  </si>
  <si>
    <t>Športové aktivity v MČ</t>
  </si>
  <si>
    <t>Vysielacie a vydavateľské služby</t>
  </si>
  <si>
    <t xml:space="preserve">Opravy a údržba budovy ZOS </t>
  </si>
  <si>
    <t>12a</t>
  </si>
  <si>
    <t>Dávky nemocenského poistenia</t>
  </si>
  <si>
    <t>28</t>
  </si>
  <si>
    <t>Obnova trhovísk</t>
  </si>
  <si>
    <t>30</t>
  </si>
  <si>
    <t>09.1.2</t>
  </si>
  <si>
    <t>Vzdelávane zamestnancov</t>
  </si>
  <si>
    <t>g) oprava miest pre invalidov</t>
  </si>
  <si>
    <t>26</t>
  </si>
  <si>
    <t>f) zriadenie nových parkovacích miest v MČ</t>
  </si>
  <si>
    <t>ROEP - register obnovy evidencie pozemkov</t>
  </si>
  <si>
    <t>AČ - aktivačná činnosť</t>
  </si>
  <si>
    <t>SP - správne poplatky</t>
  </si>
  <si>
    <t>MÚ - miestny úrad</t>
  </si>
  <si>
    <t>Kategória</t>
  </si>
  <si>
    <t>Položka</t>
  </si>
  <si>
    <t>Podpoložka</t>
  </si>
  <si>
    <t>008</t>
  </si>
  <si>
    <t>Granty a transfery</t>
  </si>
  <si>
    <t>Z rezervného fondu obce</t>
  </si>
  <si>
    <t>Príjmy za stravné - zamestnanci</t>
  </si>
  <si>
    <t xml:space="preserve">                             - dôchodcovia</t>
  </si>
  <si>
    <t>Funkčná klasifikácia</t>
  </si>
  <si>
    <t>Ukazovateľ</t>
  </si>
  <si>
    <t xml:space="preserve">Poistné a príspevky do poisťovní </t>
  </si>
  <si>
    <t>Tlačivá (príjmové doklady)</t>
  </si>
  <si>
    <t>Materiál, čistiace potreby</t>
  </si>
  <si>
    <t>Nájomné soc. zariadenia</t>
  </si>
  <si>
    <t>Výroba a montáž uličných tabúľ, súpisných čísel a inform.zar.</t>
  </si>
  <si>
    <t>Mimoklubové aktivity seniorov</t>
  </si>
  <si>
    <t xml:space="preserve">Amfik uvádza </t>
  </si>
  <si>
    <t>Prímestské tábory</t>
  </si>
  <si>
    <t>Projekt bezpečnosť pri školách</t>
  </si>
  <si>
    <t xml:space="preserve">Opravy a údržba </t>
  </si>
  <si>
    <t>5.</t>
  </si>
  <si>
    <t>Oprava v budove MÚ a okolia</t>
  </si>
  <si>
    <t>Odmeny poslancom</t>
  </si>
  <si>
    <t>27</t>
  </si>
  <si>
    <t>Členské príspevky (Cassoviainfo, Asociácia prednostov)</t>
  </si>
  <si>
    <t>Povinnosti v zmysle zákona o ver. zdrav. starostlivosti</t>
  </si>
  <si>
    <t>Tuzemské kapitálové granty a transfery</t>
  </si>
  <si>
    <t>Z rozpočtu obce (MMK) - činnosť OS</t>
  </si>
  <si>
    <t xml:space="preserve">                                       - prenesený výkon štátnej správy - REGOB</t>
  </si>
  <si>
    <t>Zo štátneho rozpočtu    - činnosť ZOS</t>
  </si>
  <si>
    <t xml:space="preserve">                                                              - ZOS</t>
  </si>
  <si>
    <t xml:space="preserve">                                                              - OS</t>
  </si>
  <si>
    <t xml:space="preserve">                                                              - rybárske lístky</t>
  </si>
  <si>
    <t xml:space="preserve">                                                              - vodné, el. energiu, teplo</t>
  </si>
  <si>
    <t xml:space="preserve">                                                              - prímestský detský tábor</t>
  </si>
  <si>
    <t xml:space="preserve">                                                              - Advent na Mieri (energie)</t>
  </si>
  <si>
    <t xml:space="preserve">                                                              - SP známky pre psov</t>
  </si>
  <si>
    <t xml:space="preserve">F I N A N Č N É   O P E R Á C I E </t>
  </si>
  <si>
    <t>Príjmy</t>
  </si>
  <si>
    <t>Podprogram</t>
  </si>
  <si>
    <t>37</t>
  </si>
  <si>
    <t xml:space="preserve">Poplatky a odvody- súdny spor </t>
  </si>
  <si>
    <t>Bežný transfer na stravovanie dôchodcov</t>
  </si>
  <si>
    <t>Rutinná a štandardná údržba výpočtovej techniky, nábytku a iné</t>
  </si>
  <si>
    <t>Priestupkové konanie v odpadovom hospodárstve</t>
  </si>
  <si>
    <t>Bezpečnosť pri školách</t>
  </si>
  <si>
    <t>08.3.0</t>
  </si>
  <si>
    <t xml:space="preserve">b) prístupové cesty, parkoviská, prechodové chodníky, schody, nástupištia MHD, polo vegetačné tvárnice na parkovanie </t>
  </si>
  <si>
    <t xml:space="preserve">Opravy existujúcich detských ihrísk </t>
  </si>
  <si>
    <t>Odvody za poslancov</t>
  </si>
  <si>
    <t>02.2.0</t>
  </si>
  <si>
    <t>05.6.0</t>
  </si>
  <si>
    <t>06.2.0</t>
  </si>
  <si>
    <t>06.1.0</t>
  </si>
  <si>
    <t>05.1.0</t>
  </si>
  <si>
    <t>04.5.1</t>
  </si>
  <si>
    <t>08.2.0</t>
  </si>
  <si>
    <t>08.1.0</t>
  </si>
  <si>
    <t>10.7.0</t>
  </si>
  <si>
    <t>01.1.2</t>
  </si>
  <si>
    <t>08.4.0</t>
  </si>
  <si>
    <t>Nákup výpočtovej techniky</t>
  </si>
  <si>
    <t>Členské príspevky (Združenie kontrolórov)</t>
  </si>
  <si>
    <t>4.7</t>
  </si>
  <si>
    <t xml:space="preserve">                                                              - Severská desiatka</t>
  </si>
  <si>
    <t>Energie (vodné, stočné, elektrina)</t>
  </si>
  <si>
    <t>d) doplnenie chýbajúcich cestných kanalizačných vpustí a poklopov</t>
  </si>
  <si>
    <t xml:space="preserve">Sumarizácia </t>
  </si>
  <si>
    <t>z toho:</t>
  </si>
  <si>
    <t xml:space="preserve">             Program 1:   Služby občanom</t>
  </si>
  <si>
    <t xml:space="preserve">             Program 2:  Odpadové hospodárstvo</t>
  </si>
  <si>
    <t xml:space="preserve">             Program 3:   Komunikácie</t>
  </si>
  <si>
    <t xml:space="preserve">             Program 4:   Kultúra a šport</t>
  </si>
  <si>
    <t xml:space="preserve">             Program 5:   Prostredie pre život</t>
  </si>
  <si>
    <t xml:space="preserve">             Program 6:   Sociálne služby</t>
  </si>
  <si>
    <t xml:space="preserve">             Program 7:   Podporná činnosť</t>
  </si>
  <si>
    <t>Rozdiel príjmov a výdavkov bežného rozpočtu</t>
  </si>
  <si>
    <t>Schodok, prebytok</t>
  </si>
  <si>
    <t>a) odstraňovanie nelegálnych skládok</t>
  </si>
  <si>
    <t xml:space="preserve">h) maľovanie čiar, značky </t>
  </si>
  <si>
    <t>Zimná údržba na verejných priestranstvách</t>
  </si>
  <si>
    <t>Zimná údržba na komunikáciách</t>
  </si>
  <si>
    <t>Kamerový systém</t>
  </si>
  <si>
    <t>b) kosenie v MĆ</t>
  </si>
  <si>
    <t>c) odpratávanie žľabov, kanálov, chodníkov</t>
  </si>
  <si>
    <t xml:space="preserve">                                       - venčoviská</t>
  </si>
  <si>
    <t xml:space="preserve">Organizovanie kultúrnych aktivít </t>
  </si>
  <si>
    <t>Z odvodu hazardných hier a videohier</t>
  </si>
  <si>
    <t xml:space="preserve">                                       - činnosť ZOS</t>
  </si>
  <si>
    <t xml:space="preserve">Jednorazové dávky </t>
  </si>
  <si>
    <t>Mimoriadna finančná pomoc</t>
  </si>
  <si>
    <t>01.1.1</t>
  </si>
  <si>
    <t>Výkonné a zákonodarné orgány</t>
  </si>
  <si>
    <t>Finančné a rozpočtové záležitosti</t>
  </si>
  <si>
    <t>7.1.1</t>
  </si>
  <si>
    <t>7.1.2</t>
  </si>
  <si>
    <t>7.2</t>
  </si>
  <si>
    <t>7.3</t>
  </si>
  <si>
    <t>6.1.1</t>
  </si>
  <si>
    <t>6.1.3</t>
  </si>
  <si>
    <t>6.3</t>
  </si>
  <si>
    <t>6.5</t>
  </si>
  <si>
    <t>10.2.0</t>
  </si>
  <si>
    <t>Staroba - Zariadenie opatrovateľskej služby                                     (celoročný pobyt s opatrovateľskou službou)</t>
  </si>
  <si>
    <t xml:space="preserve">Staroba - Opatrovateľská služba v byte občana </t>
  </si>
  <si>
    <t>Staroba - Bežné transfery  jednotlivcom</t>
  </si>
  <si>
    <t>Sociálna pomoc občanom v hmotnej a sociálnej núdzi</t>
  </si>
  <si>
    <t>5.5</t>
  </si>
  <si>
    <t>5.4</t>
  </si>
  <si>
    <t>5.3</t>
  </si>
  <si>
    <t>5.2.2</t>
  </si>
  <si>
    <t>5.2.1</t>
  </si>
  <si>
    <t>4.6</t>
  </si>
  <si>
    <t>4.5</t>
  </si>
  <si>
    <t>4.4</t>
  </si>
  <si>
    <t>4.3</t>
  </si>
  <si>
    <t>4.2</t>
  </si>
  <si>
    <t>3.1.1</t>
  </si>
  <si>
    <t>3.1.2</t>
  </si>
  <si>
    <t>3.2</t>
  </si>
  <si>
    <t>2.1</t>
  </si>
  <si>
    <t>2.2</t>
  </si>
  <si>
    <t>1.9</t>
  </si>
  <si>
    <t>1.5</t>
  </si>
  <si>
    <t>1.4</t>
  </si>
  <si>
    <t>1.3</t>
  </si>
  <si>
    <t>1.1.2</t>
  </si>
  <si>
    <t>1.1.1</t>
  </si>
  <si>
    <t>Výkonné a zákonodarné orgány - REGOB</t>
  </si>
  <si>
    <t>Primárne vzdelávanie</t>
  </si>
  <si>
    <t>Rozvoj obcí - Trhovisko Mier</t>
  </si>
  <si>
    <t>Rozvoj obcí - Trhovisko Merkúr</t>
  </si>
  <si>
    <t>01.6.0</t>
  </si>
  <si>
    <t>Všeobecné verejné služby inde neklasifikované</t>
  </si>
  <si>
    <t>Údržba nástupíšt MHD</t>
  </si>
  <si>
    <t>a) terénne úpravy (materiál)</t>
  </si>
  <si>
    <t>Street workoutové ihriská</t>
  </si>
  <si>
    <t>5.6</t>
  </si>
  <si>
    <t>Trhovisko Merkúr</t>
  </si>
  <si>
    <t>Námestie Jána Mathého</t>
  </si>
  <si>
    <t>Prechodové chodníky a schodiská Podhradová</t>
  </si>
  <si>
    <t>Prechodové chodníky a schodiská Kalvária</t>
  </si>
  <si>
    <t>Kultúrne aktivity</t>
  </si>
  <si>
    <t xml:space="preserve">                                       - športové aktivity</t>
  </si>
  <si>
    <t>Športové aktivity - mesto Košice</t>
  </si>
  <si>
    <t xml:space="preserve">                                                              - SP kopírovanie</t>
  </si>
  <si>
    <t xml:space="preserve">Príspevky </t>
  </si>
  <si>
    <t xml:space="preserve">                                       - prenesený výkon štátnej správy - Register adries</t>
  </si>
  <si>
    <t>Transfery v rámci verejnej správy</t>
  </si>
  <si>
    <t>Kapitálové príjmy spolu</t>
  </si>
  <si>
    <t xml:space="preserve">Finančné operácie spolu </t>
  </si>
  <si>
    <t>Bežné príjmy spolu</t>
  </si>
  <si>
    <t>Výkonné a zákonodarné orgány - Register adries</t>
  </si>
  <si>
    <t>Tabule "Zákaz vynášania odpadu"</t>
  </si>
  <si>
    <t xml:space="preserve">Mzdy, platy a ostatné osobné vyrovnania AČ         </t>
  </si>
  <si>
    <t>Nákup stravných lístkov pre dôchodcov</t>
  </si>
  <si>
    <t>42</t>
  </si>
  <si>
    <t>Opravy - poistné udalosti na majetku</t>
  </si>
  <si>
    <t xml:space="preserve">OS - opatrovateľská služba </t>
  </si>
  <si>
    <t xml:space="preserve">ZOS - zariadenie opatrovateľskej služby </t>
  </si>
  <si>
    <t>Použité skratky:</t>
  </si>
  <si>
    <t>REGOB - register obyvateľov</t>
  </si>
  <si>
    <t>MMK - Magistrát mesta Košice</t>
  </si>
  <si>
    <t>Bežné výdavky spolu</t>
  </si>
  <si>
    <t>Kapitálové výdavky spolu</t>
  </si>
  <si>
    <t>Rozdiel príjmov a výdavkov kapitálového rozpočtu</t>
  </si>
  <si>
    <t>PRÍJMY SPOLU (bežné + kapitálové)</t>
  </si>
  <si>
    <t>VÝDAVKY SPOLU (bežné + kapitálové)</t>
  </si>
  <si>
    <t>VZN - všeobecné záväzné nariadenie</t>
  </si>
  <si>
    <t>DC - denné centrum</t>
  </si>
  <si>
    <t>MČ - mestská časť</t>
  </si>
  <si>
    <t>Detské jasle Gerlachovská</t>
  </si>
  <si>
    <t>Mzdy, platy a ostatné osobné vyrovnania  (starosta, kontrolór)</t>
  </si>
  <si>
    <t>Mzdy, platy a ostatné osobné vyrovnania  (prednosta, zamestnanci MÚ)</t>
  </si>
  <si>
    <t>Reprezentačné starosta, miestne zastupiteľstvo, miestna rada, komisie</t>
  </si>
  <si>
    <t>Úžitkové vozidlo</t>
  </si>
  <si>
    <t xml:space="preserve">Cestovné </t>
  </si>
  <si>
    <t>Ostatné opravy a údržba</t>
  </si>
  <si>
    <t xml:space="preserve">                                                              - SP iné</t>
  </si>
  <si>
    <t>Štúdie a príprava ideových projektov, stavby</t>
  </si>
  <si>
    <t>Dane za tovary a služby</t>
  </si>
  <si>
    <t>Daň za psa</t>
  </si>
  <si>
    <t xml:space="preserve">                                       - aktivačná činnosť</t>
  </si>
  <si>
    <t>Plocha pre voľný pohyb psov</t>
  </si>
  <si>
    <t>Z rozpočtu obce (MMK) - športoviská a detské ihriská</t>
  </si>
  <si>
    <t xml:space="preserve">             Program 8:   Voľby, referendá </t>
  </si>
  <si>
    <t xml:space="preserve">Stravovanie zamestnancov </t>
  </si>
  <si>
    <t>Stravovanie klientov</t>
  </si>
  <si>
    <t>Zabezpečenie volieb a referend</t>
  </si>
  <si>
    <t>8.1</t>
  </si>
  <si>
    <t>Referendá</t>
  </si>
  <si>
    <t>Príjmy z prenájmu pozemku (rekl. panely)</t>
  </si>
  <si>
    <t>Civilná ochrana - cvičenie</t>
  </si>
  <si>
    <t>MHD - mestská hromadná doprava</t>
  </si>
  <si>
    <t xml:space="preserve">Palivo, mazivá, oleje do auta </t>
  </si>
  <si>
    <t>43</t>
  </si>
  <si>
    <t>PROGRAM 1: SLUŽBY OBČANOM</t>
  </si>
  <si>
    <t>PROGRAM 2: ODPADOVÉ HOSPODÁRSTVO</t>
  </si>
  <si>
    <t>PROGRAM 3: KOMUNIKÁCIE</t>
  </si>
  <si>
    <t>PROGRAM 4: KULTÚRA A ŠPORT</t>
  </si>
  <si>
    <t>PROGRAM 5: PROSTREDIE PRE ŽIVOT</t>
  </si>
  <si>
    <t>PROGRAM 6: SOCIÁLNE SLUŽBY</t>
  </si>
  <si>
    <t>PROGRAM 7: PODPORNÁ ČINNOSŤ</t>
  </si>
  <si>
    <t xml:space="preserve">PROGRAM 8: VOĽBY, REFERENDÁ </t>
  </si>
  <si>
    <t>PROGRAM 1: Služby občanom</t>
  </si>
  <si>
    <t>PROGRAM 2: Odpadové hospodárstvo</t>
  </si>
  <si>
    <t>PROGRAM 5: Prostredie pre život</t>
  </si>
  <si>
    <t>PROGRAM 7: Podporná činnosť</t>
  </si>
  <si>
    <t>PROGRAM 6: Sociálne služby</t>
  </si>
  <si>
    <t>PROGRAM 8: Voľby, referendá</t>
  </si>
  <si>
    <t xml:space="preserve">Upravený                  rozpočet                </t>
  </si>
  <si>
    <t xml:space="preserve">Upravený               rozpočet          </t>
  </si>
  <si>
    <t xml:space="preserve">Upravený rozpočet            </t>
  </si>
  <si>
    <t xml:space="preserve">                                       - mimosúdne urovnanie</t>
  </si>
  <si>
    <t>%            plnenia</t>
  </si>
  <si>
    <t>% plnenia</t>
  </si>
  <si>
    <t>017</t>
  </si>
  <si>
    <t>Z vratiek</t>
  </si>
  <si>
    <t>Kapitálové príjmy</t>
  </si>
  <si>
    <t>Príjem z predaja kapitálových aktív</t>
  </si>
  <si>
    <t>%             plnenia</t>
  </si>
  <si>
    <t xml:space="preserve">Príjmy z prenájmu trhovísk - prenájom predajnej plochy </t>
  </si>
  <si>
    <t>Príjmy z prenájmu trhovísk - prenájom predajných zariadení</t>
  </si>
  <si>
    <t xml:space="preserve">                                                              - SP overovanie </t>
  </si>
  <si>
    <t xml:space="preserve">                                       - stravovanie dôchodcov</t>
  </si>
  <si>
    <t>Rybárske lístky</t>
  </si>
  <si>
    <t>1.2</t>
  </si>
  <si>
    <t>Nákup rybárskych lístkov</t>
  </si>
  <si>
    <t>Tovary a služby</t>
  </si>
  <si>
    <t>i) dopravné projekty</t>
  </si>
  <si>
    <t xml:space="preserve">Kultúrno-spoločenské centrum </t>
  </si>
  <si>
    <t>4.8</t>
  </si>
  <si>
    <t>Program 4: Kultúra a šport</t>
  </si>
  <si>
    <t>Organizácia kultúrnych a športových aktivít v KSC</t>
  </si>
  <si>
    <t>Podpora záujmových krúžkov v Kultúrno-spoločenskom centre</t>
  </si>
  <si>
    <t>Stravovanie dôchodcov</t>
  </si>
  <si>
    <t xml:space="preserve">                                       - rozvojové projekty</t>
  </si>
  <si>
    <t>2.rozpočtové opatrenie                (MZ)</t>
  </si>
  <si>
    <t>2.rozpočtové opatrenie                   (MZ)</t>
  </si>
  <si>
    <t>2.rozpočtové opatrenie               (MZ)</t>
  </si>
  <si>
    <t>Prostriedky z predchádzajúcich rokov</t>
  </si>
  <si>
    <t>Príjmy z transakcií s finančnými aktívami a pasívami</t>
  </si>
  <si>
    <t>29</t>
  </si>
  <si>
    <t>Vratky</t>
  </si>
  <si>
    <t>41</t>
  </si>
  <si>
    <t>Bezbariérovosť</t>
  </si>
  <si>
    <t>Rekreácia zamestnancov</t>
  </si>
  <si>
    <t>25</t>
  </si>
  <si>
    <t>Odstupné</t>
  </si>
  <si>
    <t>45</t>
  </si>
  <si>
    <r>
      <t>Predvianočná akcia</t>
    </r>
    <r>
      <rPr>
        <i/>
        <sz val="7"/>
        <rFont val="Arial CE"/>
        <family val="0"/>
      </rPr>
      <t xml:space="preserve"> (do roku 2019 Advent na Mieri)</t>
    </r>
  </si>
  <si>
    <t xml:space="preserve">                                                              - Kultúrno-spoločenské centrum</t>
  </si>
  <si>
    <t>Voľby prezidenta SR</t>
  </si>
  <si>
    <t>Voľby do Európskeho parlamentu</t>
  </si>
  <si>
    <t>Voľby do NR SR</t>
  </si>
  <si>
    <t xml:space="preserve">                                       - podpora rozvoja zamestnanosti</t>
  </si>
  <si>
    <t xml:space="preserve">                                       - motorové vozidlo</t>
  </si>
  <si>
    <t xml:space="preserve">Mzdy, platy a ostatné osobné vyrovnania PRZ        </t>
  </si>
  <si>
    <t>Poistné a príspevky do poisťovní PRZ</t>
  </si>
  <si>
    <r>
      <t xml:space="preserve">Tlač a distribúcia občasníka </t>
    </r>
    <r>
      <rPr>
        <i/>
        <sz val="7"/>
        <rFont val="Arial CE"/>
        <family val="0"/>
      </rPr>
      <t>(do roku 2019 Kuriéra zo Severu)</t>
    </r>
  </si>
  <si>
    <t>Motorové vozidlo</t>
  </si>
  <si>
    <t>Vzdelávanie poslancov</t>
  </si>
  <si>
    <t>Dotácie v zmysle VZN č. 51</t>
  </si>
  <si>
    <t xml:space="preserve">Občasník </t>
  </si>
  <si>
    <t>Programový rozpočet Mestskej časti Košice - Sever na rok 2021 (v €)</t>
  </si>
  <si>
    <t>Programový rozpočet Mestskej časti Košice - Sever na rok 2021</t>
  </si>
  <si>
    <t xml:space="preserve"> Programový rozpočet Mestskej časti Košice - Sever na rok 2021 (v €)</t>
  </si>
  <si>
    <r>
      <t>Predvianočná akcia</t>
    </r>
    <r>
      <rPr>
        <i/>
        <sz val="7"/>
        <rFont val="Arial CE"/>
        <family val="0"/>
      </rPr>
      <t xml:space="preserve"> </t>
    </r>
    <r>
      <rPr>
        <sz val="8"/>
        <rFont val="Arial CE"/>
        <family val="2"/>
      </rPr>
      <t>- prenájom predajnej plochy</t>
    </r>
  </si>
  <si>
    <t>Predvianočná akcia - prenájom predajných zariadení</t>
  </si>
  <si>
    <t>Za predaj výrobkov, tovarov a služieb - spoluúčasť seniorov na akciách</t>
  </si>
  <si>
    <t xml:space="preserve">                                       - mimoriadne udalosti - pandémia</t>
  </si>
  <si>
    <t xml:space="preserve">                                       - testovanie obyvateľov</t>
  </si>
  <si>
    <t>Mimoriadne udalosti - pandémia</t>
  </si>
  <si>
    <t>Testovanie obyvateľov</t>
  </si>
  <si>
    <t xml:space="preserve">Sčítanie </t>
  </si>
  <si>
    <t>8.3</t>
  </si>
  <si>
    <t>Sčítanie obyvateľov, domov a bytov</t>
  </si>
  <si>
    <t xml:space="preserve">                                       - voľby, referendá, sčítanie </t>
  </si>
  <si>
    <t>Schválený rozpočet</t>
  </si>
  <si>
    <t xml:space="preserve">Schválený               rozpočet          </t>
  </si>
  <si>
    <t xml:space="preserve">Schválený                  rozpočet                </t>
  </si>
  <si>
    <t>015</t>
  </si>
  <si>
    <t xml:space="preserve">                                       - ZOS - mimoriadne udalosti - pandémia</t>
  </si>
  <si>
    <t xml:space="preserve">                                       - OS - mimoriadne udalosti - pandémia</t>
  </si>
  <si>
    <t xml:space="preserve">                                       - údržby a opravy majetku </t>
  </si>
  <si>
    <t xml:space="preserve">                                       - údržby a opravy majetku mesta zvereného do správy</t>
  </si>
  <si>
    <t xml:space="preserve">                                       - údržba ZOS</t>
  </si>
  <si>
    <t xml:space="preserve">                                       - odstránenie havarijného stavu majetku mesta</t>
  </si>
  <si>
    <t xml:space="preserve">                                       - verejnoprospešné služby</t>
  </si>
  <si>
    <t>Príjem z predaja pozemkov a nehmotných aktív</t>
  </si>
  <si>
    <t xml:space="preserve">                                       - vytvorenie technického a priestorového zázemia pre OS</t>
  </si>
  <si>
    <t>Kontajneroviská</t>
  </si>
  <si>
    <t>Verejné osvetlenie</t>
  </si>
  <si>
    <t>5.1</t>
  </si>
  <si>
    <t>06.4.0</t>
  </si>
  <si>
    <t xml:space="preserve">Športoviská + street workoutové ihriská - modernizácia petang, Park duklianskych obetí / dotácia v zmysle VZN č. 51  </t>
  </si>
  <si>
    <t xml:space="preserve">Športoviská + street workoutové ihriská - ŠI Gerlachovská / dotácia v zmysle VZN č. 51  </t>
  </si>
  <si>
    <t xml:space="preserve">Detské ihrisko - Cesta pod Hradovou 34 / dotácia v zmysle VZN č. 51  </t>
  </si>
  <si>
    <t xml:space="preserve">Detské ihrisko - Letná 29-43 / dotácia v zmysle VZN č. 51  </t>
  </si>
  <si>
    <t xml:space="preserve">Detské ihrisko - Mier / dotácia v zmysle VZN č. 51  </t>
  </si>
  <si>
    <t>Vytvorenie technického a priestorového zázemia pre OS</t>
  </si>
  <si>
    <t>21</t>
  </si>
  <si>
    <t>Kancelária prvého kontaktu</t>
  </si>
  <si>
    <t>38</t>
  </si>
  <si>
    <t xml:space="preserve">Objekt Obrancov mieru </t>
  </si>
  <si>
    <t>1.rozpočtové opatrenie                (MZ)</t>
  </si>
  <si>
    <t>1.rozpočtové opatrenie               (MZ)</t>
  </si>
  <si>
    <t>1.rozpočtové opatrenie (MZ)</t>
  </si>
  <si>
    <t>Výmena a doplňanie lavičiek v MČ, obnova náterov                           na lavičkách</t>
  </si>
  <si>
    <t>3.rozpočtové opatrenie                (MZ)</t>
  </si>
  <si>
    <t>3.rozpočtové opatrenie               (MZ)</t>
  </si>
  <si>
    <t>3.rozpočtové opatrenie                   (MZ)</t>
  </si>
  <si>
    <t>4.rozpočtové opatrenie                (MZ)</t>
  </si>
  <si>
    <t>4.rozpočtové opatrenie               (MZ)</t>
  </si>
  <si>
    <t>4.rozpočtové opatrenie                   (MZ)</t>
  </si>
  <si>
    <t xml:space="preserve">PROGRAM 3: Miestne komunikácie </t>
  </si>
  <si>
    <t xml:space="preserve">                                       - činnosť OS</t>
  </si>
  <si>
    <t>Skutočnosť           k 31.12.2021</t>
  </si>
  <si>
    <t>Skutočnosť         k 31.12.2021</t>
  </si>
  <si>
    <t>Skutočnosť            k 31.12.2021</t>
  </si>
  <si>
    <t>5.rozpočtové opatrenie                (starosta)</t>
  </si>
  <si>
    <t>5.rozpočtové opatrenie               (starosta)</t>
  </si>
  <si>
    <t>5.rozpočtové opatrenie                   (starosta)</t>
  </si>
  <si>
    <t>Trhoviská Mier a Merkúr</t>
  </si>
  <si>
    <t>Dane z príjmov a kapitálového majetku</t>
  </si>
  <si>
    <t>Daň za rozvoj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</si>
</sst>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č&quot;;\-#,##0\ &quot;Kč&quot;"/>
    <numFmt numFmtId="167" formatCode="#,##0\ &quot;Kč&quot;;[Red]\-#,##0\ &quot;Kč&quot;"/>
    <numFmt numFmtId="168" formatCode="#,##0.00\ &quot;Kč&quot;;\-#,##0.00\ &quot;Kč&quot;"/>
    <numFmt numFmtId="169" formatCode="#,##0.00\ &quot;Kč&quot;;[Red]\-#,##0.00\ &quot;Kč&quot;"/>
    <numFmt numFmtId="170" formatCode="_-* #,##0\ &quot;Kč&quot;_-;\-* #,##0\ &quot;Kč&quot;_-;_-* &quot;-&quot;\ &quot;Kč&quot;_-;_-@_-"/>
    <numFmt numFmtId="171" formatCode="_-* #,##0\ _K_č_-;\-* #,##0\ _K_č_-;_-* &quot;-&quot;\ _K_č_-;_-@_-"/>
    <numFmt numFmtId="172" formatCode="_-* #,##0.00\ &quot;Kč&quot;_-;\-* #,##0.00\ &quot;Kč&quot;_-;_-* &quot;-&quot;??\ &quot;Kč&quot;_-;_-@_-"/>
    <numFmt numFmtId="173" formatCode="_-* #,##0.00\ _K_č_-;\-* #,##0.00\ _K_č_-;_-* &quot;-&quot;??\ _K_č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_ ;\-#,##0\ "/>
    <numFmt numFmtId="183" formatCode="#,##0\ _K_č"/>
    <numFmt numFmtId="184" formatCode="#,##0.0"/>
    <numFmt numFmtId="185" formatCode="[$-405]d\.\ mmmm\ yyyy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sz val="12"/>
      <name val="Arial CE"/>
      <family val="2"/>
    </font>
    <font>
      <b/>
      <i/>
      <sz val="9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i/>
      <u val="single"/>
      <sz val="10"/>
      <name val="Arial CE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sz val="11"/>
      <color indexed="12"/>
      <name val="Arial"/>
      <family val="2"/>
    </font>
    <font>
      <b/>
      <sz val="12"/>
      <color indexed="12"/>
      <name val="Tahoma"/>
      <family val="2"/>
    </font>
    <font>
      <sz val="10"/>
      <color indexed="12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Tahoma"/>
      <family val="2"/>
    </font>
    <font>
      <sz val="10"/>
      <color indexed="12"/>
      <name val="Tahoma"/>
      <family val="2"/>
    </font>
    <font>
      <sz val="10"/>
      <name val="Times New Roman"/>
      <family val="1"/>
    </font>
    <font>
      <sz val="11"/>
      <name val="Arial CE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color indexed="12"/>
      <name val="Tahoma"/>
      <family val="2"/>
    </font>
    <font>
      <sz val="8"/>
      <color indexed="10"/>
      <name val="Arial CE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11"/>
      <color indexed="10"/>
      <name val="Arial"/>
      <family val="2"/>
    </font>
    <font>
      <sz val="24"/>
      <name val="Cambria"/>
      <family val="1"/>
    </font>
    <font>
      <b/>
      <sz val="24"/>
      <name val="Cambria"/>
      <family val="1"/>
    </font>
    <font>
      <i/>
      <sz val="24"/>
      <color indexed="10"/>
      <name val="Cambria"/>
      <family val="1"/>
    </font>
    <font>
      <sz val="11"/>
      <color indexed="10"/>
      <name val="Times New Roman"/>
      <family val="1"/>
    </font>
    <font>
      <b/>
      <i/>
      <sz val="11"/>
      <color indexed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22"/>
      <name val="Arial CE"/>
      <family val="2"/>
    </font>
    <font>
      <sz val="22"/>
      <name val="Arial CE"/>
      <family val="2"/>
    </font>
    <font>
      <i/>
      <sz val="22"/>
      <color indexed="10"/>
      <name val="Arial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9"/>
      <color indexed="8"/>
      <name val="Arial CE"/>
      <family val="2"/>
    </font>
    <font>
      <i/>
      <sz val="8"/>
      <name val="Arial CE"/>
      <family val="2"/>
    </font>
    <font>
      <sz val="11"/>
      <name val="Tahoma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sz val="10"/>
      <name val="Tahoma"/>
      <family val="2"/>
    </font>
    <font>
      <i/>
      <sz val="7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Tahoma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Arial CE"/>
      <family val="2"/>
    </font>
    <font>
      <sz val="10"/>
      <color rgb="FFFF0000"/>
      <name val="Arial"/>
      <family val="2"/>
    </font>
    <font>
      <b/>
      <sz val="8"/>
      <color theme="1"/>
      <name val="Arial CE"/>
      <family val="2"/>
    </font>
    <font>
      <sz val="8"/>
      <color theme="1"/>
      <name val="Arial CE"/>
      <family val="2"/>
    </font>
    <font>
      <sz val="10"/>
      <color rgb="FFFF0000"/>
      <name val="Tahoma"/>
      <family val="2"/>
    </font>
    <font>
      <sz val="9"/>
      <color rgb="FFFF000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AC09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1" fillId="2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4" fillId="0" borderId="2" applyNumberFormat="0" applyFill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24" borderId="8" applyNumberFormat="0" applyAlignment="0" applyProtection="0"/>
    <xf numFmtId="0" fontId="94" fillId="25" borderId="8" applyNumberFormat="0" applyAlignment="0" applyProtection="0"/>
    <xf numFmtId="0" fontId="95" fillId="25" borderId="9" applyNumberFormat="0" applyAlignment="0" applyProtection="0"/>
    <xf numFmtId="0" fontId="96" fillId="0" borderId="0" applyNumberFormat="0" applyFill="0" applyBorder="0" applyAlignment="0" applyProtection="0"/>
    <xf numFmtId="0" fontId="97" fillId="26" borderId="0" applyNumberFormat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49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9" fillId="0" borderId="0" xfId="0" applyFont="1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right"/>
    </xf>
    <xf numFmtId="0" fontId="8" fillId="34" borderId="1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8" fillId="34" borderId="10" xfId="0" applyFont="1" applyFill="1" applyBorder="1" applyAlignment="1">
      <alignment vertic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33" borderId="0" xfId="0" applyFont="1" applyFill="1" applyBorder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3" fontId="38" fillId="0" borderId="0" xfId="0" applyNumberFormat="1" applyFont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3" fontId="39" fillId="33" borderId="0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7" fillId="0" borderId="0" xfId="0" applyFont="1" applyAlignment="1">
      <alignment/>
    </xf>
    <xf numFmtId="0" fontId="31" fillId="33" borderId="0" xfId="0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 horizontal="right"/>
    </xf>
    <xf numFmtId="0" fontId="43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49" fontId="45" fillId="0" borderId="0" xfId="0" applyNumberFormat="1" applyFont="1" applyFill="1" applyBorder="1" applyAlignment="1">
      <alignment horizontal="center"/>
    </xf>
    <xf numFmtId="49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right"/>
    </xf>
    <xf numFmtId="3" fontId="46" fillId="0" borderId="0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43" fillId="0" borderId="0" xfId="0" applyNumberFormat="1" applyFont="1" applyFill="1" applyAlignment="1">
      <alignment horizontal="right"/>
    </xf>
    <xf numFmtId="0" fontId="38" fillId="33" borderId="0" xfId="0" applyFont="1" applyFill="1" applyAlignment="1">
      <alignment/>
    </xf>
    <xf numFmtId="0" fontId="4" fillId="35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/>
    </xf>
    <xf numFmtId="49" fontId="50" fillId="36" borderId="10" xfId="0" applyNumberFormat="1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49" fontId="48" fillId="37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/>
    </xf>
    <xf numFmtId="49" fontId="50" fillId="36" borderId="10" xfId="0" applyNumberFormat="1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49" fontId="48" fillId="37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50" fillId="34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vertical="center"/>
    </xf>
    <xf numFmtId="3" fontId="4" fillId="37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3" fillId="37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3" fillId="37" borderId="10" xfId="0" applyNumberFormat="1" applyFont="1" applyFill="1" applyBorder="1" applyAlignment="1">
      <alignment horizontal="left" vertical="center"/>
    </xf>
    <xf numFmtId="3" fontId="3" fillId="37" borderId="10" xfId="0" applyNumberFormat="1" applyFont="1" applyFill="1" applyBorder="1" applyAlignment="1">
      <alignment vertical="center" wrapText="1"/>
    </xf>
    <xf numFmtId="3" fontId="3" fillId="37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vertical="center"/>
    </xf>
    <xf numFmtId="0" fontId="14" fillId="34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/>
    </xf>
    <xf numFmtId="3" fontId="4" fillId="33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vertical="center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3" fillId="37" borderId="10" xfId="0" applyFont="1" applyFill="1" applyBorder="1" applyAlignment="1">
      <alignment vertical="center"/>
    </xf>
    <xf numFmtId="3" fontId="10" fillId="37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3" fontId="8" fillId="34" borderId="10" xfId="0" applyNumberFormat="1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vertical="center"/>
    </xf>
    <xf numFmtId="0" fontId="6" fillId="36" borderId="10" xfId="0" applyFont="1" applyFill="1" applyBorder="1" applyAlignment="1" applyProtection="1">
      <alignment horizontal="center" vertical="center"/>
      <protection locked="0"/>
    </xf>
    <xf numFmtId="0" fontId="6" fillId="36" borderId="10" xfId="0" applyFont="1" applyFill="1" applyBorder="1" applyAlignment="1" applyProtection="1">
      <alignment vertical="center"/>
      <protection locked="0"/>
    </xf>
    <xf numFmtId="0" fontId="7" fillId="36" borderId="10" xfId="0" applyFont="1" applyFill="1" applyBorder="1" applyAlignment="1" applyProtection="1">
      <alignment vertical="center"/>
      <protection locked="0"/>
    </xf>
    <xf numFmtId="3" fontId="6" fillId="36" borderId="10" xfId="0" applyNumberFormat="1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 applyProtection="1">
      <alignment vertical="center" wrapText="1"/>
      <protection locked="0"/>
    </xf>
    <xf numFmtId="0" fontId="8" fillId="38" borderId="10" xfId="0" applyFont="1" applyFill="1" applyBorder="1" applyAlignment="1">
      <alignment vertical="center"/>
    </xf>
    <xf numFmtId="3" fontId="10" fillId="38" borderId="10" xfId="0" applyNumberFormat="1" applyFont="1" applyFill="1" applyBorder="1" applyAlignment="1">
      <alignment vertical="center"/>
    </xf>
    <xf numFmtId="3" fontId="8" fillId="24" borderId="10" xfId="0" applyNumberFormat="1" applyFont="1" applyFill="1" applyBorder="1" applyAlignment="1">
      <alignment vertical="center"/>
    </xf>
    <xf numFmtId="3" fontId="10" fillId="19" borderId="10" xfId="0" applyNumberFormat="1" applyFont="1" applyFill="1" applyBorder="1" applyAlignment="1">
      <alignment vertical="center"/>
    </xf>
    <xf numFmtId="0" fontId="8" fillId="13" borderId="1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49" fontId="50" fillId="0" borderId="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0" fillId="13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4" fillId="39" borderId="10" xfId="0" applyFont="1" applyFill="1" applyBorder="1" applyAlignment="1">
      <alignment vertical="center"/>
    </xf>
    <xf numFmtId="3" fontId="10" fillId="39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50" fillId="36" borderId="10" xfId="0" applyFont="1" applyFill="1" applyBorder="1" applyAlignment="1">
      <alignment vertical="center"/>
    </xf>
    <xf numFmtId="0" fontId="48" fillId="37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3" fontId="6" fillId="36" borderId="10" xfId="0" applyNumberFormat="1" applyFont="1" applyFill="1" applyBorder="1" applyAlignment="1">
      <alignment vertical="center" wrapText="1"/>
    </xf>
    <xf numFmtId="0" fontId="48" fillId="37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0" fillId="36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3" fontId="6" fillId="34" borderId="10" xfId="0" applyNumberFormat="1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3" fontId="6" fillId="36" borderId="1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99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4" fillId="34" borderId="10" xfId="0" applyFont="1" applyFill="1" applyBorder="1" applyAlignment="1">
      <alignment vertical="center"/>
    </xf>
    <xf numFmtId="3" fontId="8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7" fillId="36" borderId="10" xfId="0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3" fontId="18" fillId="37" borderId="10" xfId="0" applyNumberFormat="1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/>
    </xf>
    <xf numFmtId="3" fontId="4" fillId="37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7" fillId="38" borderId="10" xfId="0" applyFont="1" applyFill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3" fontId="8" fillId="34" borderId="1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vertical="center"/>
    </xf>
    <xf numFmtId="0" fontId="14" fillId="24" borderId="10" xfId="0" applyFont="1" applyFill="1" applyBorder="1" applyAlignment="1">
      <alignment vertical="center"/>
    </xf>
    <xf numFmtId="183" fontId="8" fillId="24" borderId="10" xfId="0" applyNumberFormat="1" applyFont="1" applyFill="1" applyBorder="1" applyAlignment="1">
      <alignment vertical="center" wrapText="1"/>
    </xf>
    <xf numFmtId="183" fontId="6" fillId="38" borderId="10" xfId="0" applyNumberFormat="1" applyFont="1" applyFill="1" applyBorder="1" applyAlignment="1">
      <alignment vertical="center" wrapText="1"/>
    </xf>
    <xf numFmtId="0" fontId="4" fillId="37" borderId="10" xfId="0" applyFont="1" applyFill="1" applyBorder="1" applyAlignment="1">
      <alignment vertical="center"/>
    </xf>
    <xf numFmtId="183" fontId="3" fillId="37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36" borderId="10" xfId="0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vertical="center" wrapText="1"/>
    </xf>
    <xf numFmtId="49" fontId="6" fillId="36" borderId="10" xfId="0" applyNumberFormat="1" applyFont="1" applyFill="1" applyBorder="1" applyAlignment="1">
      <alignment horizontal="left" vertical="center"/>
    </xf>
    <xf numFmtId="49" fontId="7" fillId="36" borderId="10" xfId="0" applyNumberFormat="1" applyFont="1" applyFill="1" applyBorder="1" applyAlignment="1">
      <alignment horizontal="center" vertical="center"/>
    </xf>
    <xf numFmtId="0" fontId="43" fillId="0" borderId="0" xfId="0" applyNumberFormat="1" applyFont="1" applyAlignment="1">
      <alignment horizontal="right" vertical="center"/>
    </xf>
    <xf numFmtId="0" fontId="43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14" fillId="34" borderId="10" xfId="0" applyFont="1" applyFill="1" applyBorder="1" applyAlignment="1">
      <alignment horizontal="right" vertical="center"/>
    </xf>
    <xf numFmtId="0" fontId="7" fillId="36" borderId="10" xfId="0" applyFon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 vertical="center"/>
    </xf>
    <xf numFmtId="3" fontId="6" fillId="36" borderId="10" xfId="0" applyNumberFormat="1" applyFont="1" applyFill="1" applyBorder="1" applyAlignment="1">
      <alignment vertical="center"/>
    </xf>
    <xf numFmtId="3" fontId="3" fillId="37" borderId="10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100" fillId="40" borderId="10" xfId="0" applyFont="1" applyFill="1" applyBorder="1" applyAlignment="1">
      <alignment horizontal="center" vertical="center"/>
    </xf>
    <xf numFmtId="49" fontId="100" fillId="40" borderId="10" xfId="0" applyNumberFormat="1" applyFont="1" applyFill="1" applyBorder="1" applyAlignment="1">
      <alignment horizontal="center" vertical="center"/>
    </xf>
    <xf numFmtId="0" fontId="100" fillId="40" borderId="10" xfId="0" applyFont="1" applyFill="1" applyBorder="1" applyAlignment="1">
      <alignment/>
    </xf>
    <xf numFmtId="0" fontId="101" fillId="0" borderId="10" xfId="0" applyFont="1" applyBorder="1" applyAlignment="1">
      <alignment horizontal="center" vertical="center"/>
    </xf>
    <xf numFmtId="49" fontId="101" fillId="0" borderId="10" xfId="0" applyNumberFormat="1" applyFont="1" applyBorder="1" applyAlignment="1">
      <alignment horizontal="center" vertical="center"/>
    </xf>
    <xf numFmtId="0" fontId="101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vertical="center"/>
    </xf>
    <xf numFmtId="0" fontId="100" fillId="40" borderId="10" xfId="0" applyFont="1" applyFill="1" applyBorder="1" applyAlignment="1">
      <alignment horizontal="center" vertical="center"/>
    </xf>
    <xf numFmtId="49" fontId="100" fillId="40" borderId="10" xfId="0" applyNumberFormat="1" applyFont="1" applyFill="1" applyBorder="1" applyAlignment="1">
      <alignment horizontal="center" vertical="center"/>
    </xf>
    <xf numFmtId="0" fontId="100" fillId="40" borderId="10" xfId="0" applyFont="1" applyFill="1" applyBorder="1" applyAlignment="1">
      <alignment/>
    </xf>
    <xf numFmtId="0" fontId="0" fillId="23" borderId="14" xfId="0" applyFill="1" applyBorder="1" applyAlignment="1">
      <alignment/>
    </xf>
    <xf numFmtId="0" fontId="0" fillId="23" borderId="15" xfId="0" applyFill="1" applyBorder="1" applyAlignment="1">
      <alignment/>
    </xf>
    <xf numFmtId="0" fontId="0" fillId="23" borderId="16" xfId="0" applyFill="1" applyBorder="1" applyAlignment="1">
      <alignment/>
    </xf>
    <xf numFmtId="0" fontId="4" fillId="0" borderId="11" xfId="0" applyFont="1" applyBorder="1" applyAlignment="1">
      <alignment vertical="center" wrapText="1"/>
    </xf>
    <xf numFmtId="0" fontId="4" fillId="36" borderId="10" xfId="0" applyFont="1" applyFill="1" applyBorder="1" applyAlignment="1">
      <alignment vertical="center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10" fontId="6" fillId="36" borderId="10" xfId="0" applyNumberFormat="1" applyFont="1" applyFill="1" applyBorder="1" applyAlignment="1">
      <alignment vertical="center"/>
    </xf>
    <xf numFmtId="10" fontId="3" fillId="40" borderId="10" xfId="0" applyNumberFormat="1" applyFont="1" applyFill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10" fontId="6" fillId="34" borderId="10" xfId="0" applyNumberFormat="1" applyFont="1" applyFill="1" applyBorder="1" applyAlignment="1">
      <alignment vertical="center"/>
    </xf>
    <xf numFmtId="0" fontId="55" fillId="0" borderId="0" xfId="0" applyFont="1" applyAlignment="1">
      <alignment/>
    </xf>
    <xf numFmtId="10" fontId="8" fillId="34" borderId="10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10" fontId="6" fillId="36" borderId="10" xfId="0" applyNumberFormat="1" applyFont="1" applyFill="1" applyBorder="1" applyAlignment="1">
      <alignment vertical="center"/>
    </xf>
    <xf numFmtId="10" fontId="3" fillId="40" borderId="10" xfId="0" applyNumberFormat="1" applyFont="1" applyFill="1" applyBorder="1" applyAlignment="1">
      <alignment vertical="center"/>
    </xf>
    <xf numFmtId="10" fontId="4" fillId="0" borderId="10" xfId="0" applyNumberFormat="1" applyFont="1" applyFill="1" applyBorder="1" applyAlignment="1">
      <alignment vertical="center"/>
    </xf>
    <xf numFmtId="10" fontId="0" fillId="0" borderId="10" xfId="0" applyNumberFormat="1" applyFont="1" applyBorder="1" applyAlignment="1">
      <alignment vertical="center"/>
    </xf>
    <xf numFmtId="10" fontId="0" fillId="0" borderId="10" xfId="0" applyNumberFormat="1" applyFont="1" applyFill="1" applyBorder="1" applyAlignment="1">
      <alignment vertical="center"/>
    </xf>
    <xf numFmtId="10" fontId="10" fillId="40" borderId="10" xfId="0" applyNumberFormat="1" applyFont="1" applyFill="1" applyBorder="1" applyAlignment="1">
      <alignment vertical="center"/>
    </xf>
    <xf numFmtId="10" fontId="10" fillId="0" borderId="10" xfId="0" applyNumberFormat="1" applyFont="1" applyBorder="1" applyAlignment="1">
      <alignment vertical="center"/>
    </xf>
    <xf numFmtId="10" fontId="10" fillId="41" borderId="10" xfId="0" applyNumberFormat="1" applyFont="1" applyFill="1" applyBorder="1" applyAlignment="1">
      <alignment vertical="center"/>
    </xf>
    <xf numFmtId="10" fontId="0" fillId="13" borderId="10" xfId="0" applyNumberFormat="1" applyFont="1" applyFill="1" applyBorder="1" applyAlignment="1">
      <alignment vertical="center"/>
    </xf>
    <xf numFmtId="10" fontId="0" fillId="39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10" fontId="10" fillId="38" borderId="10" xfId="0" applyNumberFormat="1" applyFont="1" applyFill="1" applyBorder="1" applyAlignment="1">
      <alignment vertical="center"/>
    </xf>
    <xf numFmtId="0" fontId="4" fillId="23" borderId="1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vertical="center" wrapText="1"/>
    </xf>
    <xf numFmtId="3" fontId="4" fillId="0" borderId="10" xfId="46" applyNumberFormat="1" applyFont="1" applyBorder="1" applyAlignment="1">
      <alignment vertical="center" wrapText="1"/>
      <protection/>
    </xf>
    <xf numFmtId="0" fontId="4" fillId="23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99" fillId="0" borderId="0" xfId="0" applyFont="1" applyAlignment="1">
      <alignment/>
    </xf>
    <xf numFmtId="0" fontId="102" fillId="0" borderId="0" xfId="0" applyFont="1" applyAlignment="1">
      <alignment/>
    </xf>
    <xf numFmtId="0" fontId="103" fillId="0" borderId="0" xfId="0" applyFont="1" applyAlignment="1">
      <alignment/>
    </xf>
    <xf numFmtId="3" fontId="4" fillId="0" borderId="10" xfId="0" applyNumberFormat="1" applyFont="1" applyBorder="1" applyAlignment="1">
      <alignment vertical="center"/>
    </xf>
    <xf numFmtId="3" fontId="3" fillId="37" borderId="10" xfId="0" applyNumberFormat="1" applyFont="1" applyFill="1" applyBorder="1" applyAlignment="1">
      <alignment/>
    </xf>
    <xf numFmtId="0" fontId="4" fillId="0" borderId="10" xfId="46" applyFont="1" applyBorder="1" applyAlignment="1">
      <alignment vertical="center"/>
      <protection/>
    </xf>
    <xf numFmtId="3" fontId="3" fillId="37" borderId="10" xfId="0" applyNumberFormat="1" applyFont="1" applyFill="1" applyBorder="1" applyAlignment="1">
      <alignment horizontal="right" wrapText="1"/>
    </xf>
    <xf numFmtId="3" fontId="6" fillId="36" borderId="10" xfId="0" applyNumberFormat="1" applyFont="1" applyFill="1" applyBorder="1" applyAlignment="1">
      <alignment horizontal="right" vertical="center" wrapText="1"/>
    </xf>
    <xf numFmtId="3" fontId="3" fillId="37" borderId="10" xfId="0" applyNumberFormat="1" applyFont="1" applyFill="1" applyBorder="1" applyAlignment="1">
      <alignment horizontal="right" vertical="center" wrapText="1"/>
    </xf>
    <xf numFmtId="3" fontId="6" fillId="34" borderId="10" xfId="0" applyNumberFormat="1" applyFont="1" applyFill="1" applyBorder="1" applyAlignment="1">
      <alignment vertical="center"/>
    </xf>
    <xf numFmtId="3" fontId="8" fillId="24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3" fillId="37" borderId="10" xfId="0" applyNumberFormat="1" applyFont="1" applyFill="1" applyBorder="1" applyAlignment="1">
      <alignment vertical="center" wrapText="1"/>
    </xf>
    <xf numFmtId="183" fontId="6" fillId="38" borderId="10" xfId="0" applyNumberFormat="1" applyFont="1" applyFill="1" applyBorder="1" applyAlignment="1">
      <alignment vertical="center" wrapText="1"/>
    </xf>
    <xf numFmtId="183" fontId="3" fillId="37" borderId="10" xfId="0" applyNumberFormat="1" applyFont="1" applyFill="1" applyBorder="1" applyAlignment="1">
      <alignment vertical="center" wrapText="1"/>
    </xf>
    <xf numFmtId="0" fontId="6" fillId="38" borderId="10" xfId="0" applyFont="1" applyFill="1" applyBorder="1" applyAlignment="1">
      <alignment vertical="center"/>
    </xf>
    <xf numFmtId="49" fontId="3" fillId="40" borderId="10" xfId="0" applyNumberFormat="1" applyFont="1" applyFill="1" applyBorder="1" applyAlignment="1">
      <alignment horizontal="center" vertical="center"/>
    </xf>
    <xf numFmtId="183" fontId="4" fillId="0" borderId="10" xfId="0" applyNumberFormat="1" applyFont="1" applyBorder="1" applyAlignment="1">
      <alignment vertical="center" wrapText="1"/>
    </xf>
    <xf numFmtId="49" fontId="4" fillId="0" borderId="10" xfId="46" applyNumberFormat="1" applyFont="1" applyBorder="1" applyAlignment="1">
      <alignment horizontal="center" vertical="center"/>
      <protection/>
    </xf>
    <xf numFmtId="0" fontId="4" fillId="33" borderId="10" xfId="46" applyFont="1" applyFill="1" applyBorder="1" applyAlignment="1">
      <alignment vertical="center"/>
      <protection/>
    </xf>
    <xf numFmtId="0" fontId="4" fillId="33" borderId="10" xfId="46" applyFont="1" applyFill="1" applyBorder="1" applyAlignment="1">
      <alignment vertical="center" wrapText="1"/>
      <protection/>
    </xf>
    <xf numFmtId="3" fontId="4" fillId="0" borderId="10" xfId="46" applyNumberFormat="1" applyFont="1" applyBorder="1" applyAlignment="1">
      <alignment horizontal="right" vertical="center"/>
      <protection/>
    </xf>
    <xf numFmtId="3" fontId="4" fillId="33" borderId="10" xfId="46" applyNumberFormat="1" applyFont="1" applyFill="1" applyBorder="1" applyAlignment="1">
      <alignment horizontal="right" vertical="center"/>
      <protection/>
    </xf>
    <xf numFmtId="3" fontId="6" fillId="36" borderId="10" xfId="0" applyNumberFormat="1" applyFont="1" applyFill="1" applyBorder="1" applyAlignment="1">
      <alignment vertical="center" wrapText="1"/>
    </xf>
    <xf numFmtId="3" fontId="3" fillId="4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4" fillId="23" borderId="10" xfId="0" applyFont="1" applyFill="1" applyBorder="1" applyAlignment="1">
      <alignment horizontal="center" vertical="center" wrapText="1"/>
    </xf>
    <xf numFmtId="3" fontId="3" fillId="40" borderId="10" xfId="0" applyNumberFormat="1" applyFont="1" applyFill="1" applyBorder="1" applyAlignment="1">
      <alignment vertical="center"/>
    </xf>
    <xf numFmtId="3" fontId="6" fillId="38" borderId="10" xfId="0" applyNumberFormat="1" applyFont="1" applyFill="1" applyBorder="1" applyAlignment="1">
      <alignment vertical="center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0" fontId="104" fillId="0" borderId="0" xfId="0" applyFont="1" applyAlignment="1">
      <alignment vertical="center"/>
    </xf>
    <xf numFmtId="0" fontId="4" fillId="23" borderId="10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3" fontId="105" fillId="0" borderId="17" xfId="0" applyNumberFormat="1" applyFont="1" applyFill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23" borderId="11" xfId="0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center" vertical="center" wrapText="1"/>
    </xf>
    <xf numFmtId="0" fontId="4" fillId="23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37" borderId="19" xfId="0" applyFont="1" applyFill="1" applyBorder="1" applyAlignment="1">
      <alignment vertical="center"/>
    </xf>
    <xf numFmtId="0" fontId="3" fillId="37" borderId="2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49" fontId="3" fillId="37" borderId="19" xfId="0" applyNumberFormat="1" applyFont="1" applyFill="1" applyBorder="1" applyAlignment="1">
      <alignment horizontal="left" vertical="center"/>
    </xf>
    <xf numFmtId="49" fontId="3" fillId="37" borderId="10" xfId="0" applyNumberFormat="1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36" borderId="10" xfId="0" applyFont="1" applyFill="1" applyBorder="1" applyAlignment="1">
      <alignment vertical="center" wrapText="1"/>
    </xf>
    <xf numFmtId="0" fontId="4" fillId="23" borderId="10" xfId="0" applyFont="1" applyFill="1" applyBorder="1" applyAlignment="1">
      <alignment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/>
    </xf>
    <xf numFmtId="49" fontId="4" fillId="35" borderId="10" xfId="0" applyNumberFormat="1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0" fillId="23" borderId="1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37" borderId="19" xfId="0" applyFont="1" applyFill="1" applyBorder="1" applyAlignment="1">
      <alignment vertical="center"/>
    </xf>
    <xf numFmtId="0" fontId="3" fillId="37" borderId="20" xfId="0" applyFont="1" applyFill="1" applyBorder="1" applyAlignment="1">
      <alignment vertical="center"/>
    </xf>
    <xf numFmtId="49" fontId="8" fillId="24" borderId="10" xfId="0" applyNumberFormat="1" applyFont="1" applyFill="1" applyBorder="1" applyAlignment="1">
      <alignment horizontal="left" vertical="center"/>
    </xf>
    <xf numFmtId="0" fontId="8" fillId="24" borderId="10" xfId="0" applyFont="1" applyFill="1" applyBorder="1" applyAlignment="1">
      <alignment horizontal="left" vertical="center"/>
    </xf>
    <xf numFmtId="0" fontId="6" fillId="38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6" fillId="36" borderId="19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37" borderId="20" xfId="0" applyNumberFormat="1" applyFont="1" applyFill="1" applyBorder="1" applyAlignment="1">
      <alignment horizontal="left" vertical="center"/>
    </xf>
    <xf numFmtId="0" fontId="3" fillId="37" borderId="10" xfId="0" applyFont="1" applyFill="1" applyBorder="1" applyAlignment="1">
      <alignment horizontal="left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vertical="center"/>
    </xf>
    <xf numFmtId="0" fontId="6" fillId="36" borderId="20" xfId="0" applyFont="1" applyFill="1" applyBorder="1" applyAlignment="1">
      <alignment vertical="center"/>
    </xf>
    <xf numFmtId="0" fontId="10" fillId="23" borderId="10" xfId="0" applyFont="1" applyFill="1" applyBorder="1" applyAlignment="1">
      <alignment horizontal="center" vertical="center" wrapText="1"/>
    </xf>
    <xf numFmtId="0" fontId="0" fillId="23" borderId="10" xfId="0" applyFont="1" applyFill="1" applyBorder="1" applyAlignment="1">
      <alignment horizontal="center" vertical="center" wrapText="1"/>
    </xf>
    <xf numFmtId="49" fontId="53" fillId="35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9"/>
  <sheetViews>
    <sheetView view="pageBreakPreview" zoomScaleSheetLayoutView="100" zoomScalePageLayoutView="0" workbookViewId="0" topLeftCell="A1">
      <selection activeCell="T2" sqref="T2"/>
    </sheetView>
  </sheetViews>
  <sheetFormatPr defaultColWidth="9.140625" defaultRowHeight="12.75"/>
  <cols>
    <col min="1" max="1" width="7.28125" style="0" customWidth="1"/>
    <col min="2" max="2" width="8.8515625" style="0" customWidth="1"/>
    <col min="3" max="3" width="9.7109375" style="0" customWidth="1"/>
    <col min="4" max="4" width="50.8515625" style="0" customWidth="1"/>
    <col min="5" max="5" width="9.140625" style="0" customWidth="1"/>
    <col min="6" max="9" width="9.28125" style="0" hidden="1" customWidth="1"/>
    <col min="10" max="10" width="9.7109375" style="0" hidden="1" customWidth="1"/>
    <col min="11" max="11" width="9.421875" style="0" customWidth="1"/>
    <col min="12" max="13" width="9.140625" style="0" customWidth="1"/>
    <col min="15" max="15" width="35.8515625" style="0" customWidth="1"/>
  </cols>
  <sheetData>
    <row r="1" spans="1:13" s="27" customFormat="1" ht="15">
      <c r="A1" s="378" t="s">
        <v>415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80"/>
      <c r="M1" s="380"/>
    </row>
    <row r="2" spans="1:11" ht="12.75" customHeight="1">
      <c r="A2" s="182"/>
      <c r="B2" s="183"/>
      <c r="C2" s="183"/>
      <c r="D2" s="184"/>
      <c r="E2" s="184"/>
      <c r="F2" s="184"/>
      <c r="G2" s="184"/>
      <c r="H2" s="184"/>
      <c r="I2" s="184"/>
      <c r="J2" s="184"/>
      <c r="K2" s="184"/>
    </row>
    <row r="3" spans="1:11" s="28" customFormat="1" ht="12.75">
      <c r="A3" s="185" t="s">
        <v>60</v>
      </c>
      <c r="B3" s="187"/>
      <c r="C3" s="187"/>
      <c r="D3" s="186"/>
      <c r="E3" s="187"/>
      <c r="F3" s="187"/>
      <c r="G3" s="187"/>
      <c r="H3" s="187"/>
      <c r="I3" s="187"/>
      <c r="J3" s="187"/>
      <c r="K3" s="187"/>
    </row>
    <row r="4" spans="1:13" s="24" customFormat="1" ht="33.75">
      <c r="A4" s="80" t="s">
        <v>151</v>
      </c>
      <c r="B4" s="80" t="s">
        <v>152</v>
      </c>
      <c r="C4" s="80" t="s">
        <v>153</v>
      </c>
      <c r="D4" s="80" t="s">
        <v>61</v>
      </c>
      <c r="E4" s="72" t="s">
        <v>429</v>
      </c>
      <c r="F4" s="303" t="s">
        <v>456</v>
      </c>
      <c r="G4" s="367" t="s">
        <v>388</v>
      </c>
      <c r="H4" s="368" t="s">
        <v>460</v>
      </c>
      <c r="I4" s="371" t="s">
        <v>463</v>
      </c>
      <c r="J4" s="303" t="s">
        <v>471</v>
      </c>
      <c r="K4" s="72" t="s">
        <v>363</v>
      </c>
      <c r="L4" s="331" t="s">
        <v>470</v>
      </c>
      <c r="M4" s="304" t="s">
        <v>365</v>
      </c>
    </row>
    <row r="5" spans="1:13" ht="12.75">
      <c r="A5" s="81">
        <v>100</v>
      </c>
      <c r="B5" s="81"/>
      <c r="C5" s="82"/>
      <c r="D5" s="188" t="s">
        <v>62</v>
      </c>
      <c r="E5" s="154">
        <f aca="true" t="shared" si="0" ref="E5:L5">SUM(E6+E8)</f>
        <v>706321</v>
      </c>
      <c r="F5" s="154">
        <f t="shared" si="0"/>
        <v>0</v>
      </c>
      <c r="G5" s="154">
        <f t="shared" si="0"/>
        <v>0</v>
      </c>
      <c r="H5" s="154">
        <f t="shared" si="0"/>
        <v>0</v>
      </c>
      <c r="I5" s="154">
        <f t="shared" si="0"/>
        <v>0</v>
      </c>
      <c r="J5" s="154">
        <f t="shared" si="0"/>
        <v>0</v>
      </c>
      <c r="K5" s="154">
        <f t="shared" si="0"/>
        <v>706321</v>
      </c>
      <c r="L5" s="271">
        <f t="shared" si="0"/>
        <v>706321</v>
      </c>
      <c r="M5" s="305">
        <f aca="true" t="shared" si="1" ref="M5:M17">SUM(L5/K5)</f>
        <v>1</v>
      </c>
    </row>
    <row r="6" spans="1:13" ht="12.75">
      <c r="A6" s="83">
        <v>110</v>
      </c>
      <c r="B6" s="83"/>
      <c r="C6" s="84"/>
      <c r="D6" s="189" t="s">
        <v>475</v>
      </c>
      <c r="E6" s="99">
        <f aca="true" t="shared" si="2" ref="E6:L6">E7</f>
        <v>695209</v>
      </c>
      <c r="F6" s="99">
        <f t="shared" si="2"/>
        <v>0</v>
      </c>
      <c r="G6" s="99">
        <f t="shared" si="2"/>
        <v>0</v>
      </c>
      <c r="H6" s="99">
        <f t="shared" si="2"/>
        <v>0</v>
      </c>
      <c r="I6" s="99">
        <f t="shared" si="2"/>
        <v>0</v>
      </c>
      <c r="J6" s="99">
        <f t="shared" si="2"/>
        <v>0</v>
      </c>
      <c r="K6" s="99">
        <f t="shared" si="2"/>
        <v>695209</v>
      </c>
      <c r="L6" s="272">
        <f t="shared" si="2"/>
        <v>695209</v>
      </c>
      <c r="M6" s="306">
        <f t="shared" si="1"/>
        <v>1</v>
      </c>
    </row>
    <row r="7" spans="1:13" ht="12.75">
      <c r="A7" s="85"/>
      <c r="B7" s="85">
        <v>111</v>
      </c>
      <c r="C7" s="86" t="s">
        <v>31</v>
      </c>
      <c r="D7" s="190" t="s">
        <v>63</v>
      </c>
      <c r="E7" s="122">
        <v>695209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f>SUM(E7:J7)</f>
        <v>695209</v>
      </c>
      <c r="L7" s="333">
        <v>695209</v>
      </c>
      <c r="M7" s="307">
        <f t="shared" si="1"/>
        <v>1</v>
      </c>
    </row>
    <row r="8" spans="1:13" ht="12.75">
      <c r="A8" s="279">
        <v>130</v>
      </c>
      <c r="B8" s="279"/>
      <c r="C8" s="280"/>
      <c r="D8" s="281" t="s">
        <v>331</v>
      </c>
      <c r="E8" s="341">
        <f aca="true" t="shared" si="3" ref="E8:L8">SUM(E9:E10)</f>
        <v>11112</v>
      </c>
      <c r="F8" s="341">
        <f t="shared" si="3"/>
        <v>0</v>
      </c>
      <c r="G8" s="341">
        <f t="shared" si="3"/>
        <v>0</v>
      </c>
      <c r="H8" s="341">
        <f>SUM(H9:H10)</f>
        <v>0</v>
      </c>
      <c r="I8" s="341">
        <f>SUM(I9:I10)</f>
        <v>0</v>
      </c>
      <c r="J8" s="341">
        <f t="shared" si="3"/>
        <v>0</v>
      </c>
      <c r="K8" s="341">
        <f t="shared" si="3"/>
        <v>11112</v>
      </c>
      <c r="L8" s="341">
        <f t="shared" si="3"/>
        <v>11112</v>
      </c>
      <c r="M8" s="306">
        <f t="shared" si="1"/>
        <v>1</v>
      </c>
    </row>
    <row r="9" spans="1:13" ht="12.75">
      <c r="A9" s="282"/>
      <c r="B9" s="282">
        <v>133</v>
      </c>
      <c r="C9" s="283" t="s">
        <v>32</v>
      </c>
      <c r="D9" s="284" t="s">
        <v>332</v>
      </c>
      <c r="E9" s="122">
        <v>8472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f>SUM(E9:J9)</f>
        <v>8472</v>
      </c>
      <c r="L9" s="333">
        <v>8472</v>
      </c>
      <c r="M9" s="307">
        <f t="shared" si="1"/>
        <v>1</v>
      </c>
    </row>
    <row r="10" spans="1:13" ht="12.75">
      <c r="A10" s="89"/>
      <c r="B10" s="89"/>
      <c r="C10" s="283" t="s">
        <v>432</v>
      </c>
      <c r="D10" s="284" t="s">
        <v>476</v>
      </c>
      <c r="E10" s="340">
        <v>2640</v>
      </c>
      <c r="F10" s="340">
        <v>0</v>
      </c>
      <c r="G10" s="340">
        <v>0</v>
      </c>
      <c r="H10" s="340">
        <v>0</v>
      </c>
      <c r="I10" s="340">
        <v>0</v>
      </c>
      <c r="J10" s="340">
        <v>0</v>
      </c>
      <c r="K10" s="102">
        <f>SUM(E10:J10)</f>
        <v>2640</v>
      </c>
      <c r="L10" s="340">
        <v>2640</v>
      </c>
      <c r="M10" s="307">
        <f t="shared" si="1"/>
        <v>1</v>
      </c>
    </row>
    <row r="11" spans="1:13" ht="12.75">
      <c r="A11" s="81">
        <v>200</v>
      </c>
      <c r="B11" s="81"/>
      <c r="C11" s="82"/>
      <c r="D11" s="188" t="s">
        <v>64</v>
      </c>
      <c r="E11" s="191">
        <f aca="true" t="shared" si="4" ref="E11:L11">E12+E22+E44+E46</f>
        <v>345916</v>
      </c>
      <c r="F11" s="191">
        <f t="shared" si="4"/>
        <v>11500</v>
      </c>
      <c r="G11" s="191">
        <f t="shared" si="4"/>
        <v>0</v>
      </c>
      <c r="H11" s="191">
        <f>H12+H22+H44+H46</f>
        <v>250</v>
      </c>
      <c r="I11" s="191">
        <f>I12+I22+I44+I46</f>
        <v>0</v>
      </c>
      <c r="J11" s="191">
        <f t="shared" si="4"/>
        <v>0</v>
      </c>
      <c r="K11" s="191">
        <f t="shared" si="4"/>
        <v>357666</v>
      </c>
      <c r="L11" s="361">
        <f t="shared" si="4"/>
        <v>328508</v>
      </c>
      <c r="M11" s="305">
        <f t="shared" si="1"/>
        <v>0.9184770148686204</v>
      </c>
    </row>
    <row r="12" spans="1:13" ht="12.75" customHeight="1">
      <c r="A12" s="83">
        <v>210</v>
      </c>
      <c r="B12" s="83"/>
      <c r="C12" s="84"/>
      <c r="D12" s="189" t="s">
        <v>70</v>
      </c>
      <c r="E12" s="120">
        <f aca="true" t="shared" si="5" ref="E12:L12">E13</f>
        <v>44280</v>
      </c>
      <c r="F12" s="120">
        <f t="shared" si="5"/>
        <v>0</v>
      </c>
      <c r="G12" s="120">
        <f t="shared" si="5"/>
        <v>0</v>
      </c>
      <c r="H12" s="120">
        <f t="shared" si="5"/>
        <v>0</v>
      </c>
      <c r="I12" s="120">
        <f t="shared" si="5"/>
        <v>0</v>
      </c>
      <c r="J12" s="120">
        <f t="shared" si="5"/>
        <v>0</v>
      </c>
      <c r="K12" s="120">
        <f t="shared" si="5"/>
        <v>44280</v>
      </c>
      <c r="L12" s="350">
        <f t="shared" si="5"/>
        <v>42593</v>
      </c>
      <c r="M12" s="306">
        <f t="shared" si="1"/>
        <v>0.9619015356820235</v>
      </c>
    </row>
    <row r="13" spans="1:13" ht="12.75">
      <c r="A13" s="83"/>
      <c r="B13" s="83">
        <v>212</v>
      </c>
      <c r="C13" s="84"/>
      <c r="D13" s="189" t="s">
        <v>69</v>
      </c>
      <c r="E13" s="99">
        <f aca="true" t="shared" si="6" ref="E13:L13">SUM(E14:E21)</f>
        <v>44280</v>
      </c>
      <c r="F13" s="99">
        <f t="shared" si="6"/>
        <v>0</v>
      </c>
      <c r="G13" s="99">
        <f t="shared" si="6"/>
        <v>0</v>
      </c>
      <c r="H13" s="99">
        <f>SUM(H14:H21)</f>
        <v>0</v>
      </c>
      <c r="I13" s="99">
        <f>SUM(I14:I21)</f>
        <v>0</v>
      </c>
      <c r="J13" s="99">
        <f t="shared" si="6"/>
        <v>0</v>
      </c>
      <c r="K13" s="99">
        <f t="shared" si="6"/>
        <v>44280</v>
      </c>
      <c r="L13" s="272">
        <f t="shared" si="6"/>
        <v>42593</v>
      </c>
      <c r="M13" s="306">
        <f t="shared" si="1"/>
        <v>0.9619015356820235</v>
      </c>
    </row>
    <row r="14" spans="1:16" ht="12.75">
      <c r="A14" s="85"/>
      <c r="B14" s="85"/>
      <c r="C14" s="86" t="s">
        <v>32</v>
      </c>
      <c r="D14" s="190" t="s">
        <v>131</v>
      </c>
      <c r="E14" s="122">
        <v>2379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f aca="true" t="shared" si="7" ref="K14:K21">SUM(E14:J14)</f>
        <v>2379</v>
      </c>
      <c r="L14" s="333">
        <v>2379</v>
      </c>
      <c r="M14" s="307">
        <f t="shared" si="1"/>
        <v>1</v>
      </c>
      <c r="N14" s="325"/>
      <c r="O14" s="273"/>
      <c r="P14" s="326"/>
    </row>
    <row r="15" spans="1:16" ht="12.75">
      <c r="A15" s="85"/>
      <c r="B15" s="85"/>
      <c r="C15" s="86" t="s">
        <v>33</v>
      </c>
      <c r="D15" s="190" t="s">
        <v>65</v>
      </c>
      <c r="E15" s="122">
        <v>1962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f t="shared" si="7"/>
        <v>1962</v>
      </c>
      <c r="L15" s="333">
        <v>1139</v>
      </c>
      <c r="M15" s="307">
        <f t="shared" si="1"/>
        <v>0.5805300713557594</v>
      </c>
      <c r="N15" s="325"/>
      <c r="O15" s="273"/>
      <c r="P15" s="326"/>
    </row>
    <row r="16" spans="1:16" ht="12.75">
      <c r="A16" s="85"/>
      <c r="B16" s="85"/>
      <c r="C16" s="86" t="s">
        <v>33</v>
      </c>
      <c r="D16" s="114" t="s">
        <v>342</v>
      </c>
      <c r="E16" s="122">
        <v>1638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f t="shared" si="7"/>
        <v>1638</v>
      </c>
      <c r="L16" s="333">
        <v>1146</v>
      </c>
      <c r="M16" s="307">
        <f t="shared" si="1"/>
        <v>0.6996336996336996</v>
      </c>
      <c r="N16" s="325"/>
      <c r="O16" s="273"/>
      <c r="P16" s="326"/>
    </row>
    <row r="17" spans="1:16" ht="12.75">
      <c r="A17" s="85"/>
      <c r="B17" s="85"/>
      <c r="C17" s="90" t="s">
        <v>33</v>
      </c>
      <c r="D17" s="114" t="s">
        <v>372</v>
      </c>
      <c r="E17" s="122">
        <v>5000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f t="shared" si="7"/>
        <v>5000</v>
      </c>
      <c r="L17" s="333">
        <v>5374</v>
      </c>
      <c r="M17" s="307">
        <f t="shared" si="1"/>
        <v>1.0748</v>
      </c>
      <c r="N17" s="325"/>
      <c r="O17" s="273"/>
      <c r="P17" s="326"/>
    </row>
    <row r="18" spans="1:16" ht="12.75">
      <c r="A18" s="85"/>
      <c r="B18" s="85"/>
      <c r="C18" s="90" t="s">
        <v>33</v>
      </c>
      <c r="D18" s="108" t="s">
        <v>418</v>
      </c>
      <c r="E18" s="122">
        <v>700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f t="shared" si="7"/>
        <v>700</v>
      </c>
      <c r="L18" s="333">
        <v>0</v>
      </c>
      <c r="M18" s="307">
        <v>0</v>
      </c>
      <c r="N18" s="325"/>
      <c r="O18" s="273"/>
      <c r="P18" s="326"/>
    </row>
    <row r="19" spans="1:16" ht="12.75">
      <c r="A19" s="85"/>
      <c r="B19" s="85"/>
      <c r="C19" s="79" t="s">
        <v>31</v>
      </c>
      <c r="D19" s="190" t="s">
        <v>66</v>
      </c>
      <c r="E19" s="122">
        <v>19201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f>SUM(E19:J19)</f>
        <v>19201</v>
      </c>
      <c r="L19" s="333">
        <v>19847</v>
      </c>
      <c r="M19" s="307">
        <f>SUM(L19/K19)</f>
        <v>1.0336440810374459</v>
      </c>
      <c r="N19" s="325"/>
      <c r="O19" s="327"/>
      <c r="P19" s="326"/>
    </row>
    <row r="20" spans="1:16" ht="12.75">
      <c r="A20" s="85"/>
      <c r="B20" s="85"/>
      <c r="C20" s="79" t="s">
        <v>35</v>
      </c>
      <c r="D20" s="190" t="s">
        <v>373</v>
      </c>
      <c r="E20" s="122">
        <v>13000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f>SUM(E20:J20)</f>
        <v>13000</v>
      </c>
      <c r="L20" s="333">
        <v>12708</v>
      </c>
      <c r="M20" s="307">
        <f>SUM(L20/K20)</f>
        <v>0.9775384615384616</v>
      </c>
      <c r="N20" s="325"/>
      <c r="O20" s="273"/>
      <c r="P20" s="326"/>
    </row>
    <row r="21" spans="1:16" ht="12.75">
      <c r="A21" s="85"/>
      <c r="B21" s="85"/>
      <c r="C21" s="79" t="s">
        <v>35</v>
      </c>
      <c r="D21" s="108" t="s">
        <v>419</v>
      </c>
      <c r="E21" s="122">
        <v>400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f t="shared" si="7"/>
        <v>400</v>
      </c>
      <c r="L21" s="333">
        <v>0</v>
      </c>
      <c r="M21" s="307">
        <v>0</v>
      </c>
      <c r="N21" s="325"/>
      <c r="O21" s="327"/>
      <c r="P21" s="326"/>
    </row>
    <row r="22" spans="1:16" s="20" customFormat="1" ht="12.75" customHeight="1">
      <c r="A22" s="83">
        <v>220</v>
      </c>
      <c r="B22" s="83"/>
      <c r="C22" s="84"/>
      <c r="D22" s="189" t="s">
        <v>71</v>
      </c>
      <c r="E22" s="99">
        <f aca="true" t="shared" si="8" ref="E22:L22">E23+E31+E33</f>
        <v>290931</v>
      </c>
      <c r="F22" s="99">
        <f t="shared" si="8"/>
        <v>11500</v>
      </c>
      <c r="G22" s="99">
        <f t="shared" si="8"/>
        <v>0</v>
      </c>
      <c r="H22" s="99">
        <f>H23+H31+H33</f>
        <v>0</v>
      </c>
      <c r="I22" s="99">
        <f>I23+I31+I33</f>
        <v>0</v>
      </c>
      <c r="J22" s="99">
        <f t="shared" si="8"/>
        <v>0</v>
      </c>
      <c r="K22" s="99">
        <f t="shared" si="8"/>
        <v>302431</v>
      </c>
      <c r="L22" s="272">
        <f t="shared" si="8"/>
        <v>272772</v>
      </c>
      <c r="M22" s="306">
        <f aca="true" t="shared" si="9" ref="M22:M28">SUM(L22/K22)</f>
        <v>0.9019313496301635</v>
      </c>
      <c r="N22" s="325"/>
      <c r="O22" s="273"/>
      <c r="P22" s="326"/>
    </row>
    <row r="23" spans="1:16" ht="12.75">
      <c r="A23" s="83"/>
      <c r="B23" s="83">
        <v>221</v>
      </c>
      <c r="C23" s="84"/>
      <c r="D23" s="189" t="s">
        <v>72</v>
      </c>
      <c r="E23" s="99">
        <f aca="true" t="shared" si="10" ref="E23:L23">SUM(E24:E30)</f>
        <v>20900</v>
      </c>
      <c r="F23" s="99">
        <f t="shared" si="10"/>
        <v>0</v>
      </c>
      <c r="G23" s="99">
        <f t="shared" si="10"/>
        <v>0</v>
      </c>
      <c r="H23" s="99">
        <f>SUM(H24:H30)</f>
        <v>0</v>
      </c>
      <c r="I23" s="99">
        <f>SUM(I24:I30)</f>
        <v>0</v>
      </c>
      <c r="J23" s="99">
        <f t="shared" si="10"/>
        <v>0</v>
      </c>
      <c r="K23" s="99">
        <f t="shared" si="10"/>
        <v>20900</v>
      </c>
      <c r="L23" s="272">
        <f t="shared" si="10"/>
        <v>18539</v>
      </c>
      <c r="M23" s="306">
        <f t="shared" si="9"/>
        <v>0.8870334928229665</v>
      </c>
      <c r="N23" s="325"/>
      <c r="O23" s="273"/>
      <c r="P23" s="326"/>
    </row>
    <row r="24" spans="1:16" ht="12.75">
      <c r="A24" s="85"/>
      <c r="B24" s="85"/>
      <c r="C24" s="86" t="s">
        <v>35</v>
      </c>
      <c r="D24" s="190" t="s">
        <v>107</v>
      </c>
      <c r="E24" s="340">
        <v>850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02">
        <f aca="true" t="shared" si="11" ref="K24:K30">SUM(E24:J24)</f>
        <v>850</v>
      </c>
      <c r="L24" s="340">
        <v>723</v>
      </c>
      <c r="M24" s="307">
        <f t="shared" si="9"/>
        <v>0.8505882352941176</v>
      </c>
      <c r="N24" s="325"/>
      <c r="O24" s="273"/>
      <c r="P24" s="326"/>
    </row>
    <row r="25" spans="1:16" ht="12.75">
      <c r="A25" s="85"/>
      <c r="B25" s="85"/>
      <c r="C25" s="86" t="s">
        <v>35</v>
      </c>
      <c r="D25" s="190" t="s">
        <v>118</v>
      </c>
      <c r="E25" s="340">
        <v>100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02">
        <f t="shared" si="11"/>
        <v>100</v>
      </c>
      <c r="L25" s="340">
        <v>100</v>
      </c>
      <c r="M25" s="307">
        <f t="shared" si="9"/>
        <v>1</v>
      </c>
      <c r="N25" s="325"/>
      <c r="O25" s="327"/>
      <c r="P25" s="326"/>
    </row>
    <row r="26" spans="1:16" ht="12.75">
      <c r="A26" s="85"/>
      <c r="B26" s="85"/>
      <c r="C26" s="86" t="s">
        <v>35</v>
      </c>
      <c r="D26" s="190" t="s">
        <v>374</v>
      </c>
      <c r="E26" s="340">
        <v>18500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02">
        <f t="shared" si="11"/>
        <v>18500</v>
      </c>
      <c r="L26" s="340">
        <v>17098</v>
      </c>
      <c r="M26" s="307">
        <f t="shared" si="9"/>
        <v>0.9242162162162162</v>
      </c>
      <c r="N26" s="11"/>
      <c r="O26" s="11"/>
      <c r="P26" s="11"/>
    </row>
    <row r="27" spans="1:13" ht="12.75">
      <c r="A27" s="85"/>
      <c r="B27" s="85"/>
      <c r="C27" s="86" t="s">
        <v>35</v>
      </c>
      <c r="D27" s="190" t="s">
        <v>296</v>
      </c>
      <c r="E27" s="340">
        <v>150</v>
      </c>
      <c r="F27" s="122">
        <v>0</v>
      </c>
      <c r="G27" s="122">
        <v>0</v>
      </c>
      <c r="H27" s="122">
        <v>0</v>
      </c>
      <c r="I27" s="122">
        <v>0</v>
      </c>
      <c r="J27" s="122">
        <v>0</v>
      </c>
      <c r="K27" s="102">
        <f t="shared" si="11"/>
        <v>150</v>
      </c>
      <c r="L27" s="340">
        <v>59</v>
      </c>
      <c r="M27" s="307">
        <f t="shared" si="9"/>
        <v>0.3933333333333333</v>
      </c>
    </row>
    <row r="28" spans="1:13" ht="12.75">
      <c r="A28" s="85"/>
      <c r="B28" s="85"/>
      <c r="C28" s="86" t="s">
        <v>35</v>
      </c>
      <c r="D28" s="190" t="s">
        <v>187</v>
      </c>
      <c r="E28" s="340">
        <v>500</v>
      </c>
      <c r="F28" s="122">
        <v>0</v>
      </c>
      <c r="G28" s="122">
        <v>0</v>
      </c>
      <c r="H28" s="122">
        <v>0</v>
      </c>
      <c r="I28" s="122">
        <v>0</v>
      </c>
      <c r="J28" s="122">
        <v>0</v>
      </c>
      <c r="K28" s="102">
        <f t="shared" si="11"/>
        <v>500</v>
      </c>
      <c r="L28" s="340">
        <v>458</v>
      </c>
      <c r="M28" s="307">
        <f t="shared" si="9"/>
        <v>0.916</v>
      </c>
    </row>
    <row r="29" spans="1:13" ht="12.75">
      <c r="A29" s="85"/>
      <c r="B29" s="85"/>
      <c r="C29" s="86" t="s">
        <v>35</v>
      </c>
      <c r="D29" s="190" t="s">
        <v>329</v>
      </c>
      <c r="E29" s="340">
        <v>150</v>
      </c>
      <c r="F29" s="122">
        <v>0</v>
      </c>
      <c r="G29" s="122">
        <v>0</v>
      </c>
      <c r="H29" s="122">
        <v>0</v>
      </c>
      <c r="I29" s="122">
        <v>0</v>
      </c>
      <c r="J29" s="122">
        <v>0</v>
      </c>
      <c r="K29" s="102">
        <f t="shared" si="11"/>
        <v>150</v>
      </c>
      <c r="L29" s="340">
        <v>53</v>
      </c>
      <c r="M29" s="307">
        <f>SUM(L29/K29)</f>
        <v>0.35333333333333333</v>
      </c>
    </row>
    <row r="30" spans="1:13" ht="12.75">
      <c r="A30" s="85"/>
      <c r="B30" s="85"/>
      <c r="C30" s="86" t="s">
        <v>35</v>
      </c>
      <c r="D30" s="114" t="s">
        <v>402</v>
      </c>
      <c r="E30" s="340">
        <v>650</v>
      </c>
      <c r="F30" s="122">
        <v>0</v>
      </c>
      <c r="G30" s="122">
        <v>0</v>
      </c>
      <c r="H30" s="122">
        <v>0</v>
      </c>
      <c r="I30" s="122">
        <v>0</v>
      </c>
      <c r="J30" s="122">
        <v>0</v>
      </c>
      <c r="K30" s="102">
        <f t="shared" si="11"/>
        <v>650</v>
      </c>
      <c r="L30" s="340">
        <v>48</v>
      </c>
      <c r="M30" s="307">
        <f>SUM(L30/K30)</f>
        <v>0.07384615384615385</v>
      </c>
    </row>
    <row r="31" spans="1:13" ht="12.75">
      <c r="A31" s="83"/>
      <c r="B31" s="83">
        <v>222</v>
      </c>
      <c r="C31" s="84"/>
      <c r="D31" s="189" t="s">
        <v>4</v>
      </c>
      <c r="E31" s="99">
        <f aca="true" t="shared" si="12" ref="E31:L31">E32</f>
        <v>274</v>
      </c>
      <c r="F31" s="99">
        <f t="shared" si="12"/>
        <v>0</v>
      </c>
      <c r="G31" s="99">
        <f t="shared" si="12"/>
        <v>0</v>
      </c>
      <c r="H31" s="99">
        <f t="shared" si="12"/>
        <v>0</v>
      </c>
      <c r="I31" s="99">
        <f t="shared" si="12"/>
        <v>0</v>
      </c>
      <c r="J31" s="99">
        <f t="shared" si="12"/>
        <v>0</v>
      </c>
      <c r="K31" s="99">
        <f t="shared" si="12"/>
        <v>274</v>
      </c>
      <c r="L31" s="272">
        <f t="shared" si="12"/>
        <v>224</v>
      </c>
      <c r="M31" s="306">
        <f>SUM(L31/K31)</f>
        <v>0.8175182481751825</v>
      </c>
    </row>
    <row r="32" spans="1:13" ht="12.75">
      <c r="A32" s="85"/>
      <c r="B32" s="85"/>
      <c r="C32" s="86" t="s">
        <v>31</v>
      </c>
      <c r="D32" s="190" t="s">
        <v>5</v>
      </c>
      <c r="E32" s="122">
        <v>274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f>SUM(E32:J32)</f>
        <v>274</v>
      </c>
      <c r="L32" s="333">
        <v>224</v>
      </c>
      <c r="M32" s="307">
        <f>SUM(L32/K32)</f>
        <v>0.8175182481751825</v>
      </c>
    </row>
    <row r="33" spans="1:13" ht="12.75">
      <c r="A33" s="83"/>
      <c r="B33" s="87">
        <v>223</v>
      </c>
      <c r="C33" s="88"/>
      <c r="D33" s="189" t="s">
        <v>6</v>
      </c>
      <c r="E33" s="99">
        <f aca="true" t="shared" si="13" ref="E33:L33">SUM(E34:E43)</f>
        <v>269757</v>
      </c>
      <c r="F33" s="99">
        <f t="shared" si="13"/>
        <v>11500</v>
      </c>
      <c r="G33" s="99">
        <f t="shared" si="13"/>
        <v>0</v>
      </c>
      <c r="H33" s="99">
        <f>SUM(H34:H43)</f>
        <v>0</v>
      </c>
      <c r="I33" s="99">
        <f>SUM(I34:I43)</f>
        <v>0</v>
      </c>
      <c r="J33" s="99">
        <f t="shared" si="13"/>
        <v>0</v>
      </c>
      <c r="K33" s="99">
        <f t="shared" si="13"/>
        <v>281257</v>
      </c>
      <c r="L33" s="272">
        <f t="shared" si="13"/>
        <v>254009</v>
      </c>
      <c r="M33" s="306">
        <f>SUM(L33/K33)</f>
        <v>0.9031206334420121</v>
      </c>
    </row>
    <row r="34" spans="1:13" ht="12.75">
      <c r="A34" s="85"/>
      <c r="B34" s="89"/>
      <c r="C34" s="90" t="s">
        <v>32</v>
      </c>
      <c r="D34" s="190" t="s">
        <v>420</v>
      </c>
      <c r="E34" s="340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f aca="true" t="shared" si="14" ref="K34:K41">SUM(E34:J34)</f>
        <v>0</v>
      </c>
      <c r="L34" s="333">
        <v>0</v>
      </c>
      <c r="M34" s="307">
        <v>0</v>
      </c>
    </row>
    <row r="35" spans="1:15" ht="12.75">
      <c r="A35" s="85"/>
      <c r="B35" s="89"/>
      <c r="C35" s="90" t="s">
        <v>32</v>
      </c>
      <c r="D35" s="190" t="s">
        <v>181</v>
      </c>
      <c r="E35" s="340">
        <v>65000</v>
      </c>
      <c r="F35" s="102">
        <v>0</v>
      </c>
      <c r="G35" s="102">
        <v>0</v>
      </c>
      <c r="H35" s="102">
        <v>0</v>
      </c>
      <c r="I35" s="102">
        <v>0</v>
      </c>
      <c r="J35" s="102">
        <v>0</v>
      </c>
      <c r="K35" s="102">
        <f t="shared" si="14"/>
        <v>65000</v>
      </c>
      <c r="L35" s="333">
        <v>55227</v>
      </c>
      <c r="M35" s="307">
        <f aca="true" t="shared" si="15" ref="M35:M41">SUM(L35/K35)</f>
        <v>0.8496461538461538</v>
      </c>
      <c r="N35" s="377"/>
      <c r="O35" s="11"/>
    </row>
    <row r="36" spans="1:14" ht="12.75">
      <c r="A36" s="85"/>
      <c r="B36" s="89"/>
      <c r="C36" s="90" t="s">
        <v>32</v>
      </c>
      <c r="D36" s="190" t="s">
        <v>182</v>
      </c>
      <c r="E36" s="340">
        <v>140500</v>
      </c>
      <c r="F36" s="102">
        <v>0</v>
      </c>
      <c r="G36" s="102">
        <v>0</v>
      </c>
      <c r="H36" s="102">
        <v>0</v>
      </c>
      <c r="I36" s="102">
        <v>0</v>
      </c>
      <c r="J36" s="102">
        <v>0</v>
      </c>
      <c r="K36" s="102">
        <f t="shared" si="14"/>
        <v>140500</v>
      </c>
      <c r="L36" s="333">
        <v>134950</v>
      </c>
      <c r="M36" s="307">
        <f t="shared" si="15"/>
        <v>0.9604982206405694</v>
      </c>
      <c r="N36" s="3"/>
    </row>
    <row r="37" spans="1:13" ht="12.75">
      <c r="A37" s="85"/>
      <c r="B37" s="89"/>
      <c r="C37" s="90" t="s">
        <v>32</v>
      </c>
      <c r="D37" s="190" t="s">
        <v>183</v>
      </c>
      <c r="E37" s="340">
        <v>1200</v>
      </c>
      <c r="F37" s="102">
        <v>0</v>
      </c>
      <c r="G37" s="102">
        <v>0</v>
      </c>
      <c r="H37" s="102">
        <v>0</v>
      </c>
      <c r="I37" s="102">
        <v>0</v>
      </c>
      <c r="J37" s="102">
        <v>0</v>
      </c>
      <c r="K37" s="102">
        <f t="shared" si="14"/>
        <v>1200</v>
      </c>
      <c r="L37" s="333">
        <v>1179</v>
      </c>
      <c r="M37" s="307">
        <f t="shared" si="15"/>
        <v>0.9825</v>
      </c>
    </row>
    <row r="38" spans="1:13" ht="12.75">
      <c r="A38" s="85"/>
      <c r="B38" s="89"/>
      <c r="C38" s="90" t="s">
        <v>32</v>
      </c>
      <c r="D38" s="190" t="s">
        <v>184</v>
      </c>
      <c r="E38" s="340">
        <v>5793</v>
      </c>
      <c r="F38" s="102">
        <v>0</v>
      </c>
      <c r="G38" s="102">
        <v>0</v>
      </c>
      <c r="H38" s="102">
        <v>0</v>
      </c>
      <c r="I38" s="102">
        <v>0</v>
      </c>
      <c r="J38" s="102">
        <v>0</v>
      </c>
      <c r="K38" s="102">
        <f t="shared" si="14"/>
        <v>5793</v>
      </c>
      <c r="L38" s="333">
        <v>5790</v>
      </c>
      <c r="M38" s="307">
        <f t="shared" si="15"/>
        <v>0.9994821336095288</v>
      </c>
    </row>
    <row r="39" spans="1:13" ht="12.75">
      <c r="A39" s="85"/>
      <c r="B39" s="89"/>
      <c r="C39" s="90" t="s">
        <v>32</v>
      </c>
      <c r="D39" s="114" t="s">
        <v>185</v>
      </c>
      <c r="E39" s="340">
        <v>2200</v>
      </c>
      <c r="F39" s="102">
        <v>0</v>
      </c>
      <c r="G39" s="102">
        <v>0</v>
      </c>
      <c r="H39" s="102">
        <v>0</v>
      </c>
      <c r="I39" s="102">
        <v>0</v>
      </c>
      <c r="J39" s="102">
        <v>0</v>
      </c>
      <c r="K39" s="102">
        <f t="shared" si="14"/>
        <v>2200</v>
      </c>
      <c r="L39" s="333">
        <v>0</v>
      </c>
      <c r="M39" s="307">
        <f t="shared" si="15"/>
        <v>0</v>
      </c>
    </row>
    <row r="40" spans="1:13" ht="12.75">
      <c r="A40" s="85"/>
      <c r="B40" s="89"/>
      <c r="C40" s="90" t="s">
        <v>32</v>
      </c>
      <c r="D40" s="114" t="s">
        <v>186</v>
      </c>
      <c r="E40" s="340">
        <v>200</v>
      </c>
      <c r="F40" s="102">
        <v>0</v>
      </c>
      <c r="G40" s="102">
        <v>0</v>
      </c>
      <c r="H40" s="102">
        <v>0</v>
      </c>
      <c r="I40" s="102">
        <v>0</v>
      </c>
      <c r="J40" s="102">
        <v>0</v>
      </c>
      <c r="K40" s="102">
        <f t="shared" si="14"/>
        <v>200</v>
      </c>
      <c r="L40" s="333">
        <v>0</v>
      </c>
      <c r="M40" s="307">
        <f t="shared" si="15"/>
        <v>0</v>
      </c>
    </row>
    <row r="41" spans="1:13" ht="12.75">
      <c r="A41" s="85"/>
      <c r="B41" s="89"/>
      <c r="C41" s="90" t="s">
        <v>32</v>
      </c>
      <c r="D41" s="114" t="s">
        <v>215</v>
      </c>
      <c r="E41" s="340">
        <v>550</v>
      </c>
      <c r="F41" s="102">
        <v>0</v>
      </c>
      <c r="G41" s="102">
        <v>0</v>
      </c>
      <c r="H41" s="102">
        <v>0</v>
      </c>
      <c r="I41" s="102">
        <v>0</v>
      </c>
      <c r="J41" s="102">
        <v>0</v>
      </c>
      <c r="K41" s="102">
        <f t="shared" si="14"/>
        <v>550</v>
      </c>
      <c r="L41" s="333">
        <v>0</v>
      </c>
      <c r="M41" s="307">
        <f t="shared" si="15"/>
        <v>0</v>
      </c>
    </row>
    <row r="42" spans="1:13" ht="12.75">
      <c r="A42" s="85"/>
      <c r="B42" s="89"/>
      <c r="C42" s="90" t="s">
        <v>31</v>
      </c>
      <c r="D42" s="190" t="s">
        <v>157</v>
      </c>
      <c r="E42" s="340">
        <v>37314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f>SUM(E42:J42)</f>
        <v>37314</v>
      </c>
      <c r="L42" s="333">
        <v>33911</v>
      </c>
      <c r="M42" s="307">
        <f>SUM(L42/K42)</f>
        <v>0.9088009862250094</v>
      </c>
    </row>
    <row r="43" spans="1:13" ht="12.75">
      <c r="A43" s="85"/>
      <c r="B43" s="85"/>
      <c r="C43" s="86" t="s">
        <v>31</v>
      </c>
      <c r="D43" s="190" t="s">
        <v>158</v>
      </c>
      <c r="E43" s="340">
        <v>17000</v>
      </c>
      <c r="F43" s="102">
        <v>11500</v>
      </c>
      <c r="G43" s="102">
        <v>0</v>
      </c>
      <c r="H43" s="102">
        <v>0</v>
      </c>
      <c r="I43" s="102">
        <v>0</v>
      </c>
      <c r="J43" s="102">
        <v>0</v>
      </c>
      <c r="K43" s="102">
        <f>SUM(E43:J43)</f>
        <v>28500</v>
      </c>
      <c r="L43" s="333">
        <v>22952</v>
      </c>
      <c r="M43" s="307">
        <f>SUM(L43/K43)</f>
        <v>0.8053333333333333</v>
      </c>
    </row>
    <row r="44" spans="1:13" s="19" customFormat="1" ht="12.75">
      <c r="A44" s="75">
        <v>240</v>
      </c>
      <c r="B44" s="75"/>
      <c r="C44" s="76"/>
      <c r="D44" s="192" t="s">
        <v>7</v>
      </c>
      <c r="E44" s="99">
        <f aca="true" t="shared" si="16" ref="E44:L44">SUM(E45:E45)</f>
        <v>0</v>
      </c>
      <c r="F44" s="99">
        <f t="shared" si="16"/>
        <v>0</v>
      </c>
      <c r="G44" s="99">
        <f t="shared" si="16"/>
        <v>0</v>
      </c>
      <c r="H44" s="99">
        <f t="shared" si="16"/>
        <v>0</v>
      </c>
      <c r="I44" s="99">
        <f t="shared" si="16"/>
        <v>0</v>
      </c>
      <c r="J44" s="99">
        <f t="shared" si="16"/>
        <v>0</v>
      </c>
      <c r="K44" s="99">
        <f t="shared" si="16"/>
        <v>0</v>
      </c>
      <c r="L44" s="272">
        <f t="shared" si="16"/>
        <v>0</v>
      </c>
      <c r="M44" s="306">
        <v>0</v>
      </c>
    </row>
    <row r="45" spans="1:13" s="19" customFormat="1" ht="12.75">
      <c r="A45" s="137"/>
      <c r="B45" s="137">
        <v>243</v>
      </c>
      <c r="C45" s="138"/>
      <c r="D45" s="193" t="s">
        <v>77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02">
        <f>SUM(E45:J45)</f>
        <v>0</v>
      </c>
      <c r="L45" s="340">
        <v>0</v>
      </c>
      <c r="M45" s="307">
        <v>0</v>
      </c>
    </row>
    <row r="46" spans="1:13" ht="12.75">
      <c r="A46" s="75">
        <v>290</v>
      </c>
      <c r="B46" s="75"/>
      <c r="C46" s="76"/>
      <c r="D46" s="192" t="s">
        <v>37</v>
      </c>
      <c r="E46" s="99">
        <f aca="true" t="shared" si="17" ref="E46:L46">E47</f>
        <v>10705</v>
      </c>
      <c r="F46" s="99">
        <f t="shared" si="17"/>
        <v>0</v>
      </c>
      <c r="G46" s="99">
        <f t="shared" si="17"/>
        <v>0</v>
      </c>
      <c r="H46" s="99">
        <f t="shared" si="17"/>
        <v>250</v>
      </c>
      <c r="I46" s="99">
        <f t="shared" si="17"/>
        <v>0</v>
      </c>
      <c r="J46" s="99">
        <f t="shared" si="17"/>
        <v>0</v>
      </c>
      <c r="K46" s="99">
        <f t="shared" si="17"/>
        <v>10955</v>
      </c>
      <c r="L46" s="272">
        <f t="shared" si="17"/>
        <v>13143</v>
      </c>
      <c r="M46" s="306">
        <f>SUM(L46/K46)</f>
        <v>1.1997261524418075</v>
      </c>
    </row>
    <row r="47" spans="1:13" s="19" customFormat="1" ht="12.75">
      <c r="A47" s="75"/>
      <c r="B47" s="75">
        <v>292</v>
      </c>
      <c r="C47" s="76"/>
      <c r="D47" s="192" t="s">
        <v>73</v>
      </c>
      <c r="E47" s="99">
        <f aca="true" t="shared" si="18" ref="E47:L47">SUM(E48:E51)</f>
        <v>10705</v>
      </c>
      <c r="F47" s="99">
        <f t="shared" si="18"/>
        <v>0</v>
      </c>
      <c r="G47" s="99">
        <f t="shared" si="18"/>
        <v>0</v>
      </c>
      <c r="H47" s="99">
        <f>SUM(H48:H51)</f>
        <v>250</v>
      </c>
      <c r="I47" s="99">
        <f>SUM(I48:I51)</f>
        <v>0</v>
      </c>
      <c r="J47" s="99">
        <f t="shared" si="18"/>
        <v>0</v>
      </c>
      <c r="K47" s="99">
        <f t="shared" si="18"/>
        <v>10955</v>
      </c>
      <c r="L47" s="272">
        <f t="shared" si="18"/>
        <v>13143</v>
      </c>
      <c r="M47" s="306">
        <f>SUM(L47/K47)</f>
        <v>1.1997261524418075</v>
      </c>
    </row>
    <row r="48" spans="1:13" s="19" customFormat="1" ht="12.75">
      <c r="A48" s="77"/>
      <c r="B48" s="77"/>
      <c r="C48" s="78" t="s">
        <v>154</v>
      </c>
      <c r="D48" s="194" t="s">
        <v>238</v>
      </c>
      <c r="E48" s="277">
        <v>10000</v>
      </c>
      <c r="F48" s="104">
        <v>0</v>
      </c>
      <c r="G48" s="104">
        <v>0</v>
      </c>
      <c r="H48" s="104">
        <v>0</v>
      </c>
      <c r="I48" s="104">
        <v>0</v>
      </c>
      <c r="J48" s="104">
        <v>0</v>
      </c>
      <c r="K48" s="102">
        <f>SUM(E48:J48)</f>
        <v>10000</v>
      </c>
      <c r="L48" s="277">
        <v>12129</v>
      </c>
      <c r="M48" s="307">
        <f>SUM(L48/K48)</f>
        <v>1.2129</v>
      </c>
    </row>
    <row r="49" spans="1:13" ht="12.75">
      <c r="A49" s="77"/>
      <c r="B49" s="77"/>
      <c r="C49" s="78" t="s">
        <v>34</v>
      </c>
      <c r="D49" s="194" t="s">
        <v>74</v>
      </c>
      <c r="E49" s="277">
        <v>500</v>
      </c>
      <c r="F49" s="104">
        <v>0</v>
      </c>
      <c r="G49" s="104">
        <v>0</v>
      </c>
      <c r="H49" s="104">
        <v>250</v>
      </c>
      <c r="I49" s="104">
        <v>0</v>
      </c>
      <c r="J49" s="104">
        <v>0</v>
      </c>
      <c r="K49" s="102">
        <f>SUM(E49:J49)</f>
        <v>750</v>
      </c>
      <c r="L49" s="277">
        <v>734</v>
      </c>
      <c r="M49" s="307">
        <f>SUM(L49/K49)</f>
        <v>0.9786666666666667</v>
      </c>
    </row>
    <row r="50" spans="1:13" ht="12.75">
      <c r="A50" s="77"/>
      <c r="B50" s="77"/>
      <c r="C50" s="78" t="s">
        <v>367</v>
      </c>
      <c r="D50" s="194" t="s">
        <v>368</v>
      </c>
      <c r="E50" s="277">
        <v>0</v>
      </c>
      <c r="F50" s="104">
        <v>0</v>
      </c>
      <c r="G50" s="104">
        <v>0</v>
      </c>
      <c r="H50" s="104">
        <v>0</v>
      </c>
      <c r="I50" s="104">
        <v>0</v>
      </c>
      <c r="J50" s="104">
        <v>0</v>
      </c>
      <c r="K50" s="102">
        <f>SUM(E50:J50)</f>
        <v>0</v>
      </c>
      <c r="L50" s="277">
        <v>0</v>
      </c>
      <c r="M50" s="307">
        <v>0</v>
      </c>
    </row>
    <row r="51" spans="1:13" ht="12.75">
      <c r="A51" s="77"/>
      <c r="B51" s="77"/>
      <c r="C51" s="78" t="s">
        <v>75</v>
      </c>
      <c r="D51" s="194" t="s">
        <v>76</v>
      </c>
      <c r="E51" s="277">
        <v>205</v>
      </c>
      <c r="F51" s="104">
        <v>0</v>
      </c>
      <c r="G51" s="104">
        <v>0</v>
      </c>
      <c r="H51" s="104">
        <v>0</v>
      </c>
      <c r="I51" s="104">
        <v>0</v>
      </c>
      <c r="J51" s="104">
        <v>0</v>
      </c>
      <c r="K51" s="102">
        <f>SUM(E51:J51)</f>
        <v>205</v>
      </c>
      <c r="L51" s="277">
        <v>280</v>
      </c>
      <c r="M51" s="307">
        <f>SUM(L51/K51)</f>
        <v>1.3658536585365855</v>
      </c>
    </row>
    <row r="52" spans="1:13" ht="33.75" customHeight="1">
      <c r="A52" s="80" t="s">
        <v>151</v>
      </c>
      <c r="B52" s="80" t="s">
        <v>152</v>
      </c>
      <c r="C52" s="80" t="s">
        <v>153</v>
      </c>
      <c r="D52" s="80" t="s">
        <v>61</v>
      </c>
      <c r="E52" s="72" t="s">
        <v>429</v>
      </c>
      <c r="F52" s="364" t="s">
        <v>456</v>
      </c>
      <c r="G52" s="367" t="s">
        <v>388</v>
      </c>
      <c r="H52" s="368" t="s">
        <v>460</v>
      </c>
      <c r="I52" s="371" t="s">
        <v>463</v>
      </c>
      <c r="J52" s="371" t="s">
        <v>471</v>
      </c>
      <c r="K52" s="72" t="s">
        <v>363</v>
      </c>
      <c r="L52" s="370" t="s">
        <v>470</v>
      </c>
      <c r="M52" s="324" t="s">
        <v>365</v>
      </c>
    </row>
    <row r="53" spans="1:13" ht="12.75">
      <c r="A53" s="73">
        <v>300</v>
      </c>
      <c r="B53" s="73"/>
      <c r="C53" s="74"/>
      <c r="D53" s="195" t="s">
        <v>155</v>
      </c>
      <c r="E53" s="154">
        <f aca="true" t="shared" si="19" ref="E53:L53">SUM(E54)</f>
        <v>1118425</v>
      </c>
      <c r="F53" s="154">
        <f t="shared" si="19"/>
        <v>103930</v>
      </c>
      <c r="G53" s="154">
        <f t="shared" si="19"/>
        <v>0</v>
      </c>
      <c r="H53" s="154">
        <f t="shared" si="19"/>
        <v>44196</v>
      </c>
      <c r="I53" s="154">
        <f t="shared" si="19"/>
        <v>191146</v>
      </c>
      <c r="J53" s="154">
        <f t="shared" si="19"/>
        <v>33124</v>
      </c>
      <c r="K53" s="154">
        <f t="shared" si="19"/>
        <v>1490821</v>
      </c>
      <c r="L53" s="154">
        <f t="shared" si="19"/>
        <v>1465570</v>
      </c>
      <c r="M53" s="305">
        <f>SUM(L53/K53)</f>
        <v>0.9830623528914605</v>
      </c>
    </row>
    <row r="54" spans="1:13" ht="12.75">
      <c r="A54" s="75">
        <v>310</v>
      </c>
      <c r="B54" s="75"/>
      <c r="C54" s="76"/>
      <c r="D54" s="192" t="s">
        <v>78</v>
      </c>
      <c r="E54" s="99">
        <f aca="true" t="shared" si="20" ref="E54:L54">SUM(E55+E57)</f>
        <v>1118425</v>
      </c>
      <c r="F54" s="99">
        <f t="shared" si="20"/>
        <v>103930</v>
      </c>
      <c r="G54" s="99">
        <f t="shared" si="20"/>
        <v>0</v>
      </c>
      <c r="H54" s="99">
        <f>SUM(H55+H57)</f>
        <v>44196</v>
      </c>
      <c r="I54" s="99">
        <f>SUM(I55+I57)</f>
        <v>191146</v>
      </c>
      <c r="J54" s="99">
        <f t="shared" si="20"/>
        <v>33124</v>
      </c>
      <c r="K54" s="99">
        <f t="shared" si="20"/>
        <v>1490821</v>
      </c>
      <c r="L54" s="99">
        <f t="shared" si="20"/>
        <v>1465570</v>
      </c>
      <c r="M54" s="306">
        <f>SUM(L54/K54)</f>
        <v>0.9830623528914605</v>
      </c>
    </row>
    <row r="55" spans="1:13" s="19" customFormat="1" ht="12.75">
      <c r="A55" s="75"/>
      <c r="B55" s="75">
        <v>311</v>
      </c>
      <c r="C55" s="76"/>
      <c r="D55" s="192" t="s">
        <v>1</v>
      </c>
      <c r="E55" s="99">
        <f aca="true" t="shared" si="21" ref="E55:L55">SUM(E56:E56)</f>
        <v>0</v>
      </c>
      <c r="F55" s="99">
        <f t="shared" si="21"/>
        <v>0</v>
      </c>
      <c r="G55" s="99">
        <f t="shared" si="21"/>
        <v>0</v>
      </c>
      <c r="H55" s="99">
        <f t="shared" si="21"/>
        <v>0</v>
      </c>
      <c r="I55" s="99">
        <f t="shared" si="21"/>
        <v>0</v>
      </c>
      <c r="J55" s="99">
        <f t="shared" si="21"/>
        <v>0</v>
      </c>
      <c r="K55" s="99">
        <f t="shared" si="21"/>
        <v>0</v>
      </c>
      <c r="L55" s="99">
        <f t="shared" si="21"/>
        <v>0</v>
      </c>
      <c r="M55" s="306">
        <v>0</v>
      </c>
    </row>
    <row r="56" spans="1:13" ht="12.75">
      <c r="A56" s="91"/>
      <c r="B56" s="91"/>
      <c r="C56" s="92"/>
      <c r="D56" s="196" t="s">
        <v>297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  <c r="J56" s="122">
        <v>0</v>
      </c>
      <c r="K56" s="102">
        <f>SUM(E56:J56)</f>
        <v>0</v>
      </c>
      <c r="L56" s="122">
        <v>0</v>
      </c>
      <c r="M56" s="307">
        <v>0</v>
      </c>
    </row>
    <row r="57" spans="1:13" s="21" customFormat="1" ht="12.75">
      <c r="A57" s="75"/>
      <c r="B57" s="75">
        <v>312</v>
      </c>
      <c r="C57" s="76"/>
      <c r="D57" s="192" t="s">
        <v>299</v>
      </c>
      <c r="E57" s="99">
        <f aca="true" t="shared" si="22" ref="E57:L57">SUM(E58:E80)</f>
        <v>1118425</v>
      </c>
      <c r="F57" s="99">
        <f t="shared" si="22"/>
        <v>103930</v>
      </c>
      <c r="G57" s="99">
        <f t="shared" si="22"/>
        <v>0</v>
      </c>
      <c r="H57" s="99">
        <f>SUM(H58:H80)</f>
        <v>44196</v>
      </c>
      <c r="I57" s="99">
        <f>SUM(I58:I80)</f>
        <v>191146</v>
      </c>
      <c r="J57" s="99">
        <f t="shared" si="22"/>
        <v>33124</v>
      </c>
      <c r="K57" s="99">
        <f t="shared" si="22"/>
        <v>1490821</v>
      </c>
      <c r="L57" s="99">
        <f t="shared" si="22"/>
        <v>1465570</v>
      </c>
      <c r="M57" s="306">
        <f aca="true" t="shared" si="23" ref="M57:M71">SUM(L57/K57)</f>
        <v>0.9830623528914605</v>
      </c>
    </row>
    <row r="58" spans="1:31" ht="12.75">
      <c r="A58" s="77"/>
      <c r="B58" s="77"/>
      <c r="C58" s="78" t="s">
        <v>32</v>
      </c>
      <c r="D58" s="194" t="s">
        <v>180</v>
      </c>
      <c r="E58" s="277">
        <v>101268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2">
        <f aca="true" t="shared" si="24" ref="K58:K80">SUM(E58:J58)</f>
        <v>101268</v>
      </c>
      <c r="L58" s="104">
        <v>101268</v>
      </c>
      <c r="M58" s="307">
        <f t="shared" si="23"/>
        <v>1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</row>
    <row r="59" spans="1:31" ht="12.75">
      <c r="A59" s="77"/>
      <c r="B59" s="77"/>
      <c r="C59" s="372" t="s">
        <v>32</v>
      </c>
      <c r="D59" s="373" t="s">
        <v>467</v>
      </c>
      <c r="E59" s="374">
        <v>0</v>
      </c>
      <c r="F59" s="374">
        <v>0</v>
      </c>
      <c r="G59" s="374">
        <v>0</v>
      </c>
      <c r="H59" s="374">
        <v>0</v>
      </c>
      <c r="I59" s="374">
        <v>199104</v>
      </c>
      <c r="J59" s="374">
        <v>0</v>
      </c>
      <c r="K59" s="375">
        <f t="shared" si="24"/>
        <v>199104</v>
      </c>
      <c r="L59" s="374">
        <v>199104</v>
      </c>
      <c r="M59" s="376">
        <f t="shared" si="23"/>
        <v>1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</row>
    <row r="60" spans="1:13" ht="12.75">
      <c r="A60" s="77"/>
      <c r="B60" s="77"/>
      <c r="C60" s="78" t="s">
        <v>32</v>
      </c>
      <c r="D60" s="194" t="s">
        <v>179</v>
      </c>
      <c r="E60" s="277">
        <v>6650</v>
      </c>
      <c r="F60" s="104">
        <v>0</v>
      </c>
      <c r="G60" s="104">
        <v>0</v>
      </c>
      <c r="H60" s="104">
        <v>0</v>
      </c>
      <c r="I60" s="104">
        <v>0</v>
      </c>
      <c r="J60" s="104">
        <v>0</v>
      </c>
      <c r="K60" s="102">
        <f t="shared" si="24"/>
        <v>6650</v>
      </c>
      <c r="L60" s="104">
        <v>6650</v>
      </c>
      <c r="M60" s="307">
        <f t="shared" si="23"/>
        <v>1</v>
      </c>
    </row>
    <row r="61" spans="1:15" ht="12.75">
      <c r="A61" s="77"/>
      <c r="B61" s="77"/>
      <c r="C61" s="78" t="s">
        <v>32</v>
      </c>
      <c r="D61" s="194" t="s">
        <v>298</v>
      </c>
      <c r="E61" s="277">
        <v>637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2">
        <f t="shared" si="24"/>
        <v>637</v>
      </c>
      <c r="L61" s="104">
        <v>637</v>
      </c>
      <c r="M61" s="307">
        <f t="shared" si="23"/>
        <v>1</v>
      </c>
      <c r="N61" s="3"/>
      <c r="O61" s="3"/>
    </row>
    <row r="62" spans="1:14" ht="12.75">
      <c r="A62" s="77"/>
      <c r="B62" s="77"/>
      <c r="C62" s="78" t="s">
        <v>32</v>
      </c>
      <c r="D62" s="194" t="s">
        <v>428</v>
      </c>
      <c r="E62" s="277">
        <v>24400</v>
      </c>
      <c r="F62" s="104">
        <v>0</v>
      </c>
      <c r="G62" s="104">
        <v>0</v>
      </c>
      <c r="H62" s="104">
        <v>0</v>
      </c>
      <c r="I62" s="104">
        <v>0</v>
      </c>
      <c r="J62" s="104">
        <v>0</v>
      </c>
      <c r="K62" s="102">
        <f t="shared" si="24"/>
        <v>24400</v>
      </c>
      <c r="L62" s="104">
        <v>24400</v>
      </c>
      <c r="M62" s="307">
        <f t="shared" si="23"/>
        <v>1</v>
      </c>
      <c r="N62" s="3"/>
    </row>
    <row r="63" spans="1:13" ht="12.75">
      <c r="A63" s="77"/>
      <c r="B63" s="77"/>
      <c r="C63" s="90" t="s">
        <v>32</v>
      </c>
      <c r="D63" s="114" t="s">
        <v>406</v>
      </c>
      <c r="E63" s="277">
        <v>0</v>
      </c>
      <c r="F63" s="104">
        <v>0</v>
      </c>
      <c r="G63" s="104">
        <v>0</v>
      </c>
      <c r="H63" s="104">
        <v>0</v>
      </c>
      <c r="I63" s="104">
        <v>0</v>
      </c>
      <c r="J63" s="104">
        <v>0</v>
      </c>
      <c r="K63" s="102">
        <f t="shared" si="24"/>
        <v>0</v>
      </c>
      <c r="L63" s="104">
        <v>0</v>
      </c>
      <c r="M63" s="307">
        <v>0</v>
      </c>
    </row>
    <row r="64" spans="1:14" ht="12.75">
      <c r="A64" s="77"/>
      <c r="B64" s="77"/>
      <c r="C64" s="78" t="s">
        <v>32</v>
      </c>
      <c r="D64" s="194" t="s">
        <v>333</v>
      </c>
      <c r="E64" s="277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02">
        <f t="shared" si="24"/>
        <v>0</v>
      </c>
      <c r="L64" s="104">
        <v>0</v>
      </c>
      <c r="M64" s="307">
        <v>0</v>
      </c>
      <c r="N64" s="3"/>
    </row>
    <row r="65" spans="1:13" ht="12.75">
      <c r="A65" s="77"/>
      <c r="B65" s="77"/>
      <c r="C65" s="78" t="s">
        <v>32</v>
      </c>
      <c r="D65" s="194" t="s">
        <v>421</v>
      </c>
      <c r="E65" s="277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2">
        <f t="shared" si="24"/>
        <v>0</v>
      </c>
      <c r="L65" s="104">
        <v>0</v>
      </c>
      <c r="M65" s="307">
        <v>0</v>
      </c>
    </row>
    <row r="66" spans="1:13" ht="12.75">
      <c r="A66" s="77"/>
      <c r="B66" s="77"/>
      <c r="C66" s="78" t="s">
        <v>32</v>
      </c>
      <c r="D66" s="194" t="s">
        <v>422</v>
      </c>
      <c r="E66" s="277">
        <v>0</v>
      </c>
      <c r="F66" s="104">
        <v>0</v>
      </c>
      <c r="G66" s="104">
        <v>0</v>
      </c>
      <c r="H66" s="104">
        <v>30910</v>
      </c>
      <c r="I66" s="104">
        <v>0</v>
      </c>
      <c r="J66" s="104">
        <v>0</v>
      </c>
      <c r="K66" s="102">
        <f t="shared" si="24"/>
        <v>30910</v>
      </c>
      <c r="L66" s="104">
        <v>30910</v>
      </c>
      <c r="M66" s="307">
        <f t="shared" si="23"/>
        <v>1</v>
      </c>
    </row>
    <row r="67" spans="1:13" ht="12.75">
      <c r="A67" s="77"/>
      <c r="B67" s="77"/>
      <c r="C67" s="78" t="s">
        <v>32</v>
      </c>
      <c r="D67" s="194" t="s">
        <v>433</v>
      </c>
      <c r="E67" s="277">
        <v>0</v>
      </c>
      <c r="F67" s="104">
        <v>0</v>
      </c>
      <c r="G67" s="104">
        <v>0</v>
      </c>
      <c r="H67" s="104">
        <v>6410</v>
      </c>
      <c r="I67" s="104">
        <v>500</v>
      </c>
      <c r="J67" s="104">
        <v>4732</v>
      </c>
      <c r="K67" s="102">
        <f t="shared" si="24"/>
        <v>11642</v>
      </c>
      <c r="L67" s="104">
        <v>11522</v>
      </c>
      <c r="M67" s="307">
        <f t="shared" si="23"/>
        <v>0.989692492698849</v>
      </c>
    </row>
    <row r="68" spans="1:13" ht="12.75">
      <c r="A68" s="77"/>
      <c r="B68" s="77"/>
      <c r="C68" s="78" t="s">
        <v>32</v>
      </c>
      <c r="D68" s="194" t="s">
        <v>434</v>
      </c>
      <c r="E68" s="277">
        <v>0</v>
      </c>
      <c r="F68" s="104">
        <v>0</v>
      </c>
      <c r="G68" s="104">
        <v>0</v>
      </c>
      <c r="H68" s="104">
        <v>37786</v>
      </c>
      <c r="I68" s="104">
        <v>0</v>
      </c>
      <c r="J68" s="104">
        <v>28392</v>
      </c>
      <c r="K68" s="102">
        <f t="shared" si="24"/>
        <v>66178</v>
      </c>
      <c r="L68" s="104">
        <v>65755</v>
      </c>
      <c r="M68" s="307">
        <f t="shared" si="23"/>
        <v>0.9936081477228081</v>
      </c>
    </row>
    <row r="69" spans="1:13" ht="12.75">
      <c r="A69" s="77"/>
      <c r="B69" s="77"/>
      <c r="C69" s="78" t="s">
        <v>0</v>
      </c>
      <c r="D69" s="194" t="s">
        <v>178</v>
      </c>
      <c r="E69" s="277">
        <v>741470</v>
      </c>
      <c r="F69" s="104">
        <v>-15770</v>
      </c>
      <c r="G69" s="104">
        <v>0</v>
      </c>
      <c r="H69" s="104">
        <v>0</v>
      </c>
      <c r="I69" s="104">
        <v>0</v>
      </c>
      <c r="J69" s="104">
        <v>0</v>
      </c>
      <c r="K69" s="102">
        <f t="shared" si="24"/>
        <v>725700</v>
      </c>
      <c r="L69" s="104">
        <v>725700</v>
      </c>
      <c r="M69" s="307">
        <f t="shared" si="23"/>
        <v>1</v>
      </c>
    </row>
    <row r="70" spans="1:13" ht="12.75">
      <c r="A70" s="89"/>
      <c r="B70" s="89"/>
      <c r="C70" s="90" t="s">
        <v>0</v>
      </c>
      <c r="D70" s="114" t="s">
        <v>375</v>
      </c>
      <c r="E70" s="277">
        <v>9000</v>
      </c>
      <c r="F70" s="104">
        <v>4700</v>
      </c>
      <c r="G70" s="104">
        <v>0</v>
      </c>
      <c r="H70" s="104">
        <v>0</v>
      </c>
      <c r="I70" s="104">
        <v>0</v>
      </c>
      <c r="J70" s="104">
        <v>0</v>
      </c>
      <c r="K70" s="102">
        <f t="shared" si="24"/>
        <v>13700</v>
      </c>
      <c r="L70" s="104">
        <v>15666</v>
      </c>
      <c r="M70" s="307">
        <f t="shared" si="23"/>
        <v>1.1435036496350366</v>
      </c>
    </row>
    <row r="71" spans="1:13" ht="12.75">
      <c r="A71" s="89"/>
      <c r="B71" s="89"/>
      <c r="C71" s="90" t="s">
        <v>0</v>
      </c>
      <c r="D71" s="114" t="s">
        <v>239</v>
      </c>
      <c r="E71" s="277">
        <v>60000</v>
      </c>
      <c r="F71" s="104">
        <v>15000</v>
      </c>
      <c r="G71" s="104">
        <v>0</v>
      </c>
      <c r="H71" s="104">
        <v>0</v>
      </c>
      <c r="I71" s="104">
        <v>0</v>
      </c>
      <c r="J71" s="104">
        <v>0</v>
      </c>
      <c r="K71" s="102">
        <f t="shared" si="24"/>
        <v>75000</v>
      </c>
      <c r="L71" s="104">
        <v>75000</v>
      </c>
      <c r="M71" s="307">
        <f t="shared" si="23"/>
        <v>1</v>
      </c>
    </row>
    <row r="72" spans="1:13" ht="12.75">
      <c r="A72" s="89"/>
      <c r="B72" s="89"/>
      <c r="C72" s="90" t="s">
        <v>0</v>
      </c>
      <c r="D72" s="114" t="s">
        <v>294</v>
      </c>
      <c r="E72" s="277">
        <v>0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2">
        <f t="shared" si="24"/>
        <v>0</v>
      </c>
      <c r="L72" s="104">
        <v>0</v>
      </c>
      <c r="M72" s="307">
        <v>0</v>
      </c>
    </row>
    <row r="73" spans="1:13" ht="12.75">
      <c r="A73" s="89"/>
      <c r="B73" s="89"/>
      <c r="C73" s="90" t="s">
        <v>0</v>
      </c>
      <c r="D73" s="114" t="s">
        <v>364</v>
      </c>
      <c r="E73" s="277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2">
        <f t="shared" si="24"/>
        <v>0</v>
      </c>
      <c r="L73" s="104">
        <v>0</v>
      </c>
      <c r="M73" s="307">
        <v>0</v>
      </c>
    </row>
    <row r="74" spans="1:14" ht="12.75">
      <c r="A74" s="89"/>
      <c r="B74" s="89"/>
      <c r="C74" s="90" t="s">
        <v>0</v>
      </c>
      <c r="D74" s="114" t="s">
        <v>421</v>
      </c>
      <c r="E74" s="277">
        <v>10000</v>
      </c>
      <c r="F74" s="104">
        <v>0</v>
      </c>
      <c r="G74" s="104">
        <v>0</v>
      </c>
      <c r="H74" s="104">
        <v>0</v>
      </c>
      <c r="I74" s="104">
        <v>0</v>
      </c>
      <c r="J74" s="104">
        <v>0</v>
      </c>
      <c r="K74" s="102">
        <f t="shared" si="24"/>
        <v>10000</v>
      </c>
      <c r="L74" s="104">
        <v>5246</v>
      </c>
      <c r="M74" s="307">
        <f>SUM(L74/K74)</f>
        <v>0.5246</v>
      </c>
      <c r="N74" s="3"/>
    </row>
    <row r="75" spans="1:14" ht="12.75">
      <c r="A75" s="89"/>
      <c r="B75" s="89"/>
      <c r="C75" s="90" t="s">
        <v>0</v>
      </c>
      <c r="D75" s="194" t="s">
        <v>422</v>
      </c>
      <c r="E75" s="277">
        <v>90000</v>
      </c>
      <c r="F75" s="104">
        <v>60000</v>
      </c>
      <c r="G75" s="104">
        <v>0</v>
      </c>
      <c r="H75" s="104">
        <v>-30910</v>
      </c>
      <c r="I75" s="104">
        <v>0</v>
      </c>
      <c r="J75" s="104">
        <v>0</v>
      </c>
      <c r="K75" s="102">
        <f t="shared" si="24"/>
        <v>119090</v>
      </c>
      <c r="L75" s="104">
        <v>117385</v>
      </c>
      <c r="M75" s="307">
        <f>SUM(L75/K75)</f>
        <v>0.985683096817533</v>
      </c>
      <c r="N75" s="3"/>
    </row>
    <row r="76" spans="1:13" ht="12.75">
      <c r="A76" s="89"/>
      <c r="B76" s="89"/>
      <c r="C76" s="90" t="s">
        <v>0</v>
      </c>
      <c r="D76" s="114" t="s">
        <v>435</v>
      </c>
      <c r="E76" s="277">
        <v>50000</v>
      </c>
      <c r="F76" s="104">
        <v>40000</v>
      </c>
      <c r="G76" s="104">
        <v>0</v>
      </c>
      <c r="H76" s="104">
        <v>0</v>
      </c>
      <c r="I76" s="104">
        <v>-8458</v>
      </c>
      <c r="J76" s="104">
        <v>0</v>
      </c>
      <c r="K76" s="102">
        <f t="shared" si="24"/>
        <v>81542</v>
      </c>
      <c r="L76" s="104">
        <v>81542</v>
      </c>
      <c r="M76" s="307">
        <f>SUM(L76/K76)</f>
        <v>1</v>
      </c>
    </row>
    <row r="77" spans="1:13" ht="12.75">
      <c r="A77" s="89"/>
      <c r="B77" s="89"/>
      <c r="C77" s="90" t="s">
        <v>0</v>
      </c>
      <c r="D77" s="342" t="s">
        <v>436</v>
      </c>
      <c r="E77" s="277">
        <v>0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2">
        <f t="shared" si="24"/>
        <v>0</v>
      </c>
      <c r="L77" s="104">
        <v>0</v>
      </c>
      <c r="M77" s="307">
        <v>0</v>
      </c>
    </row>
    <row r="78" spans="1:13" ht="12.75">
      <c r="A78" s="89"/>
      <c r="B78" s="89"/>
      <c r="C78" s="90" t="s">
        <v>0</v>
      </c>
      <c r="D78" s="114" t="s">
        <v>437</v>
      </c>
      <c r="E78" s="277">
        <v>25000</v>
      </c>
      <c r="F78" s="104">
        <v>0</v>
      </c>
      <c r="G78" s="104">
        <v>0</v>
      </c>
      <c r="H78" s="104">
        <v>0</v>
      </c>
      <c r="I78" s="104">
        <v>0</v>
      </c>
      <c r="J78" s="104">
        <v>0</v>
      </c>
      <c r="K78" s="102">
        <f t="shared" si="24"/>
        <v>25000</v>
      </c>
      <c r="L78" s="104">
        <v>4785</v>
      </c>
      <c r="M78" s="307">
        <f>SUM(L78/K78)</f>
        <v>0.1914</v>
      </c>
    </row>
    <row r="79" spans="1:13" ht="12.75">
      <c r="A79" s="89"/>
      <c r="B79" s="89"/>
      <c r="C79" s="90" t="s">
        <v>0</v>
      </c>
      <c r="D79" s="328" t="s">
        <v>438</v>
      </c>
      <c r="E79" s="277">
        <v>0</v>
      </c>
      <c r="F79" s="104">
        <v>0</v>
      </c>
      <c r="G79" s="104">
        <v>0</v>
      </c>
      <c r="H79" s="104">
        <v>0</v>
      </c>
      <c r="I79" s="104">
        <v>0</v>
      </c>
      <c r="J79" s="104">
        <v>0</v>
      </c>
      <c r="K79" s="102">
        <f t="shared" si="24"/>
        <v>0</v>
      </c>
      <c r="L79" s="104">
        <v>0</v>
      </c>
      <c r="M79" s="307">
        <v>0</v>
      </c>
    </row>
    <row r="80" spans="1:13" ht="12.75">
      <c r="A80" s="89"/>
      <c r="B80" s="89"/>
      <c r="C80" s="90" t="s">
        <v>0</v>
      </c>
      <c r="D80" s="114" t="s">
        <v>439</v>
      </c>
      <c r="E80" s="277">
        <v>0</v>
      </c>
      <c r="F80" s="104">
        <v>0</v>
      </c>
      <c r="G80" s="104">
        <v>0</v>
      </c>
      <c r="H80" s="104">
        <v>0</v>
      </c>
      <c r="I80" s="104">
        <v>0</v>
      </c>
      <c r="J80" s="104">
        <v>0</v>
      </c>
      <c r="K80" s="102">
        <f t="shared" si="24"/>
        <v>0</v>
      </c>
      <c r="L80" s="104">
        <v>0</v>
      </c>
      <c r="M80" s="307">
        <v>0</v>
      </c>
    </row>
    <row r="81" spans="1:13" ht="12.75">
      <c r="A81" s="93"/>
      <c r="B81" s="93"/>
      <c r="C81" s="93"/>
      <c r="D81" s="197" t="s">
        <v>302</v>
      </c>
      <c r="E81" s="198">
        <f aca="true" t="shared" si="25" ref="E81:L81">E5+E11+E53</f>
        <v>2170662</v>
      </c>
      <c r="F81" s="198">
        <f t="shared" si="25"/>
        <v>115430</v>
      </c>
      <c r="G81" s="198">
        <f t="shared" si="25"/>
        <v>0</v>
      </c>
      <c r="H81" s="198">
        <f t="shared" si="25"/>
        <v>44446</v>
      </c>
      <c r="I81" s="198">
        <f t="shared" si="25"/>
        <v>191146</v>
      </c>
      <c r="J81" s="198">
        <f t="shared" si="25"/>
        <v>33124</v>
      </c>
      <c r="K81" s="198">
        <f t="shared" si="25"/>
        <v>2554808</v>
      </c>
      <c r="L81" s="198">
        <f t="shared" si="25"/>
        <v>2500399</v>
      </c>
      <c r="M81" s="308">
        <f>L81/K81</f>
        <v>0.9787032919890654</v>
      </c>
    </row>
    <row r="82" spans="1:13" ht="12.75">
      <c r="A82" s="166"/>
      <c r="B82" s="166"/>
      <c r="C82" s="166"/>
      <c r="D82" s="199"/>
      <c r="E82" s="200"/>
      <c r="F82" s="200"/>
      <c r="G82" s="200"/>
      <c r="H82" s="200"/>
      <c r="I82" s="200"/>
      <c r="J82" s="200"/>
      <c r="K82" s="200"/>
      <c r="L82" s="34"/>
      <c r="M82" s="309"/>
    </row>
    <row r="83" spans="1:13" s="29" customFormat="1" ht="12.75">
      <c r="A83" s="201" t="s">
        <v>67</v>
      </c>
      <c r="B83" s="187"/>
      <c r="C83" s="202"/>
      <c r="D83" s="202"/>
      <c r="E83" s="203"/>
      <c r="F83" s="203"/>
      <c r="G83" s="203"/>
      <c r="H83" s="203"/>
      <c r="I83" s="203"/>
      <c r="J83" s="203"/>
      <c r="K83" s="203"/>
      <c r="L83" s="338"/>
      <c r="M83" s="34"/>
    </row>
    <row r="84" spans="1:13" ht="33.75">
      <c r="A84" s="80" t="s">
        <v>151</v>
      </c>
      <c r="B84" s="80" t="s">
        <v>152</v>
      </c>
      <c r="C84" s="80" t="s">
        <v>153</v>
      </c>
      <c r="D84" s="80" t="s">
        <v>61</v>
      </c>
      <c r="E84" s="72" t="s">
        <v>429</v>
      </c>
      <c r="F84" s="364" t="s">
        <v>456</v>
      </c>
      <c r="G84" s="367" t="s">
        <v>388</v>
      </c>
      <c r="H84" s="368" t="s">
        <v>460</v>
      </c>
      <c r="I84" s="371" t="s">
        <v>463</v>
      </c>
      <c r="J84" s="371" t="s">
        <v>471</v>
      </c>
      <c r="K84" s="72" t="s">
        <v>363</v>
      </c>
      <c r="L84" s="370" t="s">
        <v>470</v>
      </c>
      <c r="M84" s="324" t="s">
        <v>365</v>
      </c>
    </row>
    <row r="85" spans="1:13" ht="12.75">
      <c r="A85" s="295">
        <v>230</v>
      </c>
      <c r="B85" s="295"/>
      <c r="C85" s="296"/>
      <c r="D85" s="297" t="s">
        <v>369</v>
      </c>
      <c r="E85" s="343">
        <f aca="true" t="shared" si="26" ref="E85:L85">SUM(E86:E87)</f>
        <v>33751</v>
      </c>
      <c r="F85" s="343">
        <f t="shared" si="26"/>
        <v>0</v>
      </c>
      <c r="G85" s="343">
        <f t="shared" si="26"/>
        <v>0</v>
      </c>
      <c r="H85" s="343">
        <f>SUM(H86:H87)</f>
        <v>0</v>
      </c>
      <c r="I85" s="343">
        <f>SUM(I86:I87)</f>
        <v>0</v>
      </c>
      <c r="J85" s="343">
        <f t="shared" si="26"/>
        <v>0</v>
      </c>
      <c r="K85" s="343">
        <f t="shared" si="26"/>
        <v>33751</v>
      </c>
      <c r="L85" s="343">
        <f t="shared" si="26"/>
        <v>33751</v>
      </c>
      <c r="M85" s="306">
        <f aca="true" t="shared" si="27" ref="M85:M90">SUM(L85/K85)</f>
        <v>1</v>
      </c>
    </row>
    <row r="86" spans="1:13" ht="12.75">
      <c r="A86" s="295"/>
      <c r="B86" s="295">
        <v>231</v>
      </c>
      <c r="C86" s="296"/>
      <c r="D86" s="297" t="s">
        <v>370</v>
      </c>
      <c r="E86" s="362">
        <v>14548</v>
      </c>
      <c r="F86" s="362">
        <v>0</v>
      </c>
      <c r="G86" s="362">
        <v>0</v>
      </c>
      <c r="H86" s="362">
        <v>0</v>
      </c>
      <c r="I86" s="362">
        <v>0</v>
      </c>
      <c r="J86" s="362">
        <v>0</v>
      </c>
      <c r="K86" s="362">
        <f>SUM(E86:J86)</f>
        <v>14548</v>
      </c>
      <c r="L86" s="362">
        <v>14548</v>
      </c>
      <c r="M86" s="306">
        <f t="shared" si="27"/>
        <v>1</v>
      </c>
    </row>
    <row r="87" spans="1:13" ht="12.75">
      <c r="A87" s="295"/>
      <c r="B87" s="295">
        <v>233</v>
      </c>
      <c r="C87" s="296"/>
      <c r="D87" s="297" t="s">
        <v>440</v>
      </c>
      <c r="E87" s="362">
        <v>19203</v>
      </c>
      <c r="F87" s="362">
        <v>0</v>
      </c>
      <c r="G87" s="362">
        <v>0</v>
      </c>
      <c r="H87" s="362">
        <v>0</v>
      </c>
      <c r="I87" s="362">
        <v>0</v>
      </c>
      <c r="J87" s="362">
        <v>0</v>
      </c>
      <c r="K87" s="362">
        <f>SUM(E87:J87)</f>
        <v>19203</v>
      </c>
      <c r="L87" s="362">
        <v>19203</v>
      </c>
      <c r="M87" s="306">
        <f t="shared" si="27"/>
        <v>1</v>
      </c>
    </row>
    <row r="88" spans="1:13" s="19" customFormat="1" ht="12.75">
      <c r="A88" s="75">
        <v>320</v>
      </c>
      <c r="B88" s="75"/>
      <c r="C88" s="76"/>
      <c r="D88" s="192" t="s">
        <v>177</v>
      </c>
      <c r="E88" s="103">
        <f aca="true" t="shared" si="28" ref="E88:L88">E89</f>
        <v>17000</v>
      </c>
      <c r="F88" s="103">
        <f t="shared" si="28"/>
        <v>0</v>
      </c>
      <c r="G88" s="103">
        <f t="shared" si="28"/>
        <v>0</v>
      </c>
      <c r="H88" s="103">
        <f t="shared" si="28"/>
        <v>0</v>
      </c>
      <c r="I88" s="103">
        <f t="shared" si="28"/>
        <v>8458</v>
      </c>
      <c r="J88" s="103">
        <f t="shared" si="28"/>
        <v>0</v>
      </c>
      <c r="K88" s="103">
        <f t="shared" si="28"/>
        <v>25458</v>
      </c>
      <c r="L88" s="345">
        <f t="shared" si="28"/>
        <v>8458</v>
      </c>
      <c r="M88" s="306">
        <f t="shared" si="27"/>
        <v>0.33223348259879015</v>
      </c>
    </row>
    <row r="89" spans="1:13" s="19" customFormat="1" ht="12.75">
      <c r="A89" s="75"/>
      <c r="B89" s="75">
        <v>322</v>
      </c>
      <c r="C89" s="76"/>
      <c r="D89" s="192" t="s">
        <v>299</v>
      </c>
      <c r="E89" s="103">
        <f aca="true" t="shared" si="29" ref="E89:L89">SUM(E90:E93)</f>
        <v>17000</v>
      </c>
      <c r="F89" s="103">
        <f t="shared" si="29"/>
        <v>0</v>
      </c>
      <c r="G89" s="103">
        <f t="shared" si="29"/>
        <v>0</v>
      </c>
      <c r="H89" s="103">
        <f>SUM(H90:H93)</f>
        <v>0</v>
      </c>
      <c r="I89" s="103">
        <f>SUM(I90:I93)</f>
        <v>8458</v>
      </c>
      <c r="J89" s="103">
        <f t="shared" si="29"/>
        <v>0</v>
      </c>
      <c r="K89" s="103">
        <f t="shared" si="29"/>
        <v>25458</v>
      </c>
      <c r="L89" s="345">
        <f t="shared" si="29"/>
        <v>8458</v>
      </c>
      <c r="M89" s="306">
        <f t="shared" si="27"/>
        <v>0.33223348259879015</v>
      </c>
    </row>
    <row r="90" spans="1:13" s="19" customFormat="1" ht="12.75">
      <c r="A90" s="94"/>
      <c r="B90" s="89"/>
      <c r="C90" s="79" t="s">
        <v>36</v>
      </c>
      <c r="D90" s="130" t="s">
        <v>335</v>
      </c>
      <c r="E90" s="204">
        <v>0</v>
      </c>
      <c r="F90" s="204">
        <v>0</v>
      </c>
      <c r="G90" s="204">
        <v>0</v>
      </c>
      <c r="H90" s="204">
        <v>0</v>
      </c>
      <c r="I90" s="204">
        <v>8458</v>
      </c>
      <c r="J90" s="204">
        <v>0</v>
      </c>
      <c r="K90" s="204">
        <f>SUM(E90:J90)</f>
        <v>8458</v>
      </c>
      <c r="L90" s="363">
        <v>8458</v>
      </c>
      <c r="M90" s="307">
        <f t="shared" si="27"/>
        <v>1</v>
      </c>
    </row>
    <row r="91" spans="1:13" s="19" customFormat="1" ht="12.75">
      <c r="A91" s="94"/>
      <c r="B91" s="89"/>
      <c r="C91" s="90" t="s">
        <v>36</v>
      </c>
      <c r="D91" s="328" t="s">
        <v>407</v>
      </c>
      <c r="E91" s="204">
        <v>0</v>
      </c>
      <c r="F91" s="204">
        <v>0</v>
      </c>
      <c r="G91" s="204">
        <v>0</v>
      </c>
      <c r="H91" s="204">
        <v>0</v>
      </c>
      <c r="I91" s="204">
        <v>0</v>
      </c>
      <c r="J91" s="204">
        <v>0</v>
      </c>
      <c r="K91" s="204">
        <f>SUM(E91:J91)</f>
        <v>0</v>
      </c>
      <c r="L91" s="363">
        <v>0</v>
      </c>
      <c r="M91" s="307">
        <v>0</v>
      </c>
    </row>
    <row r="92" spans="1:13" s="19" customFormat="1" ht="12.75">
      <c r="A92" s="94"/>
      <c r="B92" s="89"/>
      <c r="C92" s="79" t="s">
        <v>36</v>
      </c>
      <c r="D92" s="130" t="s">
        <v>387</v>
      </c>
      <c r="E92" s="204">
        <v>0</v>
      </c>
      <c r="F92" s="204">
        <v>0</v>
      </c>
      <c r="G92" s="204">
        <v>0</v>
      </c>
      <c r="H92" s="204">
        <v>0</v>
      </c>
      <c r="I92" s="204">
        <v>0</v>
      </c>
      <c r="J92" s="204">
        <v>0</v>
      </c>
      <c r="K92" s="204">
        <f>SUM(E92:J92)</f>
        <v>0</v>
      </c>
      <c r="L92" s="363">
        <v>0</v>
      </c>
      <c r="M92" s="307">
        <v>0</v>
      </c>
    </row>
    <row r="93" spans="1:13" s="19" customFormat="1" ht="12.75">
      <c r="A93" s="94"/>
      <c r="B93" s="89"/>
      <c r="C93" s="79" t="s">
        <v>36</v>
      </c>
      <c r="D93" s="114" t="s">
        <v>441</v>
      </c>
      <c r="E93" s="204">
        <v>17000</v>
      </c>
      <c r="F93" s="204">
        <v>0</v>
      </c>
      <c r="G93" s="204">
        <v>0</v>
      </c>
      <c r="H93" s="204">
        <v>0</v>
      </c>
      <c r="I93" s="204">
        <v>0</v>
      </c>
      <c r="J93" s="204">
        <v>0</v>
      </c>
      <c r="K93" s="204">
        <f>SUM(E93:J93)</f>
        <v>17000</v>
      </c>
      <c r="L93" s="363">
        <v>0</v>
      </c>
      <c r="M93" s="307">
        <v>0</v>
      </c>
    </row>
    <row r="94" spans="1:13" s="24" customFormat="1" ht="12">
      <c r="A94" s="93"/>
      <c r="B94" s="93"/>
      <c r="C94" s="95"/>
      <c r="D94" s="197" t="s">
        <v>300</v>
      </c>
      <c r="E94" s="198">
        <f aca="true" t="shared" si="30" ref="E94:L94">SUM(E85+E88)</f>
        <v>50751</v>
      </c>
      <c r="F94" s="198">
        <f t="shared" si="30"/>
        <v>0</v>
      </c>
      <c r="G94" s="198">
        <f t="shared" si="30"/>
        <v>0</v>
      </c>
      <c r="H94" s="198">
        <f>SUM(H85+H88)</f>
        <v>0</v>
      </c>
      <c r="I94" s="198">
        <f>SUM(I85+I88)</f>
        <v>8458</v>
      </c>
      <c r="J94" s="198">
        <f t="shared" si="30"/>
        <v>0</v>
      </c>
      <c r="K94" s="198">
        <f t="shared" si="30"/>
        <v>59209</v>
      </c>
      <c r="L94" s="346">
        <f t="shared" si="30"/>
        <v>42209</v>
      </c>
      <c r="M94" s="308">
        <f>L94/K94</f>
        <v>0.7128814876116807</v>
      </c>
    </row>
    <row r="95" spans="1:13" s="24" customFormat="1" ht="12.75">
      <c r="A95" s="166"/>
      <c r="B95" s="166"/>
      <c r="C95" s="167"/>
      <c r="D95" s="199"/>
      <c r="E95" s="200"/>
      <c r="F95" s="200"/>
      <c r="G95" s="200"/>
      <c r="H95" s="200"/>
      <c r="I95" s="200"/>
      <c r="J95" s="200"/>
      <c r="K95" s="200"/>
      <c r="L95" s="339"/>
      <c r="M95" s="34"/>
    </row>
    <row r="96" spans="1:13" s="25" customFormat="1" ht="12.75">
      <c r="A96" s="185" t="s">
        <v>68</v>
      </c>
      <c r="B96" s="184"/>
      <c r="C96" s="205"/>
      <c r="D96" s="205"/>
      <c r="E96" s="203"/>
      <c r="F96" s="203"/>
      <c r="G96" s="203"/>
      <c r="H96" s="203"/>
      <c r="I96" s="203"/>
      <c r="J96" s="203"/>
      <c r="K96" s="203"/>
      <c r="L96" s="337"/>
      <c r="M96" s="34"/>
    </row>
    <row r="97" spans="1:13" ht="33.75">
      <c r="A97" s="80" t="s">
        <v>151</v>
      </c>
      <c r="B97" s="80" t="s">
        <v>152</v>
      </c>
      <c r="C97" s="80" t="s">
        <v>153</v>
      </c>
      <c r="D97" s="80" t="s">
        <v>61</v>
      </c>
      <c r="E97" s="72" t="s">
        <v>429</v>
      </c>
      <c r="F97" s="364" t="s">
        <v>456</v>
      </c>
      <c r="G97" s="367" t="s">
        <v>388</v>
      </c>
      <c r="H97" s="368" t="s">
        <v>460</v>
      </c>
      <c r="I97" s="371" t="s">
        <v>463</v>
      </c>
      <c r="J97" s="371" t="s">
        <v>471</v>
      </c>
      <c r="K97" s="72" t="s">
        <v>363</v>
      </c>
      <c r="L97" s="370" t="s">
        <v>470</v>
      </c>
      <c r="M97" s="324" t="s">
        <v>365</v>
      </c>
    </row>
    <row r="98" spans="1:13" ht="12.75" customHeight="1">
      <c r="A98" s="73">
        <v>400</v>
      </c>
      <c r="B98" s="73"/>
      <c r="C98" s="74"/>
      <c r="D98" s="195" t="s">
        <v>392</v>
      </c>
      <c r="E98" s="344">
        <f>E99</f>
        <v>170059</v>
      </c>
      <c r="F98" s="206">
        <f aca="true" t="shared" si="31" ref="F98:L101">F99</f>
        <v>-15000</v>
      </c>
      <c r="G98" s="206">
        <f t="shared" si="31"/>
        <v>15000</v>
      </c>
      <c r="H98" s="206">
        <f t="shared" si="31"/>
        <v>45000</v>
      </c>
      <c r="I98" s="206">
        <f t="shared" si="31"/>
        <v>-8458</v>
      </c>
      <c r="J98" s="206">
        <f t="shared" si="31"/>
        <v>0</v>
      </c>
      <c r="K98" s="206">
        <f t="shared" si="31"/>
        <v>206601</v>
      </c>
      <c r="L98" s="206">
        <f t="shared" si="31"/>
        <v>30450</v>
      </c>
      <c r="M98" s="305">
        <f>SUM(L98/K98)</f>
        <v>0.1473855402442389</v>
      </c>
    </row>
    <row r="99" spans="1:13" ht="12.75">
      <c r="A99" s="75">
        <v>450</v>
      </c>
      <c r="B99" s="75"/>
      <c r="C99" s="76"/>
      <c r="D99" s="192" t="s">
        <v>2</v>
      </c>
      <c r="E99" s="345">
        <f aca="true" t="shared" si="32" ref="E99:L99">SUM(E100:E101)</f>
        <v>170059</v>
      </c>
      <c r="F99" s="103">
        <f t="shared" si="32"/>
        <v>-15000</v>
      </c>
      <c r="G99" s="103">
        <f t="shared" si="32"/>
        <v>15000</v>
      </c>
      <c r="H99" s="103">
        <f>SUM(H100:H101)</f>
        <v>45000</v>
      </c>
      <c r="I99" s="103">
        <f>SUM(I100:I101)</f>
        <v>-8458</v>
      </c>
      <c r="J99" s="103">
        <f t="shared" si="32"/>
        <v>0</v>
      </c>
      <c r="K99" s="103">
        <f t="shared" si="32"/>
        <v>206601</v>
      </c>
      <c r="L99" s="103">
        <f t="shared" si="32"/>
        <v>30450</v>
      </c>
      <c r="M99" s="306">
        <f>SUM(L99/K99)</f>
        <v>0.1473855402442389</v>
      </c>
    </row>
    <row r="100" spans="1:13" ht="12.75">
      <c r="A100" s="75"/>
      <c r="B100" s="295">
        <v>453</v>
      </c>
      <c r="C100" s="296"/>
      <c r="D100" s="297" t="s">
        <v>391</v>
      </c>
      <c r="E100" s="345">
        <v>30450</v>
      </c>
      <c r="F100" s="103">
        <v>0</v>
      </c>
      <c r="G100" s="103">
        <v>0</v>
      </c>
      <c r="H100" s="103">
        <v>0</v>
      </c>
      <c r="I100" s="103">
        <v>0</v>
      </c>
      <c r="J100" s="103">
        <v>0</v>
      </c>
      <c r="K100" s="103">
        <f>SUM(E100:J100)</f>
        <v>30450</v>
      </c>
      <c r="L100" s="103">
        <v>30450</v>
      </c>
      <c r="M100" s="306">
        <f>SUM(L100/K100)</f>
        <v>1</v>
      </c>
    </row>
    <row r="101" spans="1:13" ht="12.75">
      <c r="A101" s="75"/>
      <c r="B101" s="75">
        <v>454</v>
      </c>
      <c r="C101" s="76"/>
      <c r="D101" s="192" t="s">
        <v>3</v>
      </c>
      <c r="E101" s="272">
        <f>E102</f>
        <v>139609</v>
      </c>
      <c r="F101" s="99">
        <f t="shared" si="31"/>
        <v>-15000</v>
      </c>
      <c r="G101" s="99">
        <f t="shared" si="31"/>
        <v>15000</v>
      </c>
      <c r="H101" s="99">
        <f t="shared" si="31"/>
        <v>45000</v>
      </c>
      <c r="I101" s="99">
        <f t="shared" si="31"/>
        <v>-8458</v>
      </c>
      <c r="J101" s="99">
        <f t="shared" si="31"/>
        <v>0</v>
      </c>
      <c r="K101" s="99">
        <f t="shared" si="31"/>
        <v>176151</v>
      </c>
      <c r="L101" s="99">
        <f t="shared" si="31"/>
        <v>0</v>
      </c>
      <c r="M101" s="306">
        <f>SUM(L101/K101)</f>
        <v>0</v>
      </c>
    </row>
    <row r="102" spans="1:13" ht="12.75">
      <c r="A102" s="77"/>
      <c r="B102" s="77"/>
      <c r="C102" s="78" t="s">
        <v>32</v>
      </c>
      <c r="D102" s="194" t="s">
        <v>156</v>
      </c>
      <c r="E102" s="340">
        <v>139609</v>
      </c>
      <c r="F102" s="102">
        <v>-15000</v>
      </c>
      <c r="G102" s="102">
        <v>15000</v>
      </c>
      <c r="H102" s="102">
        <v>45000</v>
      </c>
      <c r="I102" s="102">
        <v>-8458</v>
      </c>
      <c r="J102" s="102">
        <v>0</v>
      </c>
      <c r="K102" s="102">
        <f>SUM(E102:J102)</f>
        <v>176151</v>
      </c>
      <c r="L102" s="102">
        <v>0</v>
      </c>
      <c r="M102" s="307">
        <f>SUM(L102/K102)</f>
        <v>0</v>
      </c>
    </row>
    <row r="103" spans="1:13" s="24" customFormat="1" ht="12">
      <c r="A103" s="93"/>
      <c r="B103" s="93"/>
      <c r="C103" s="95"/>
      <c r="D103" s="197" t="s">
        <v>301</v>
      </c>
      <c r="E103" s="346">
        <f aca="true" t="shared" si="33" ref="E103:L103">E98</f>
        <v>170059</v>
      </c>
      <c r="F103" s="198">
        <f t="shared" si="33"/>
        <v>-15000</v>
      </c>
      <c r="G103" s="198">
        <f t="shared" si="33"/>
        <v>15000</v>
      </c>
      <c r="H103" s="198">
        <f>H98</f>
        <v>45000</v>
      </c>
      <c r="I103" s="198">
        <f>I98</f>
        <v>-8458</v>
      </c>
      <c r="J103" s="198">
        <f t="shared" si="33"/>
        <v>0</v>
      </c>
      <c r="K103" s="198">
        <f t="shared" si="33"/>
        <v>206601</v>
      </c>
      <c r="L103" s="198">
        <f t="shared" si="33"/>
        <v>30450</v>
      </c>
      <c r="M103" s="308">
        <f>L103/K103</f>
        <v>0.1473855402442389</v>
      </c>
    </row>
    <row r="104" spans="1:11" s="24" customFormat="1" ht="12">
      <c r="A104" s="207"/>
      <c r="B104" s="208"/>
      <c r="C104" s="208"/>
      <c r="D104" s="208"/>
      <c r="E104" s="209"/>
      <c r="F104" s="209"/>
      <c r="G104" s="209"/>
      <c r="H104" s="209"/>
      <c r="I104" s="209"/>
      <c r="J104" s="209"/>
      <c r="K104" s="209"/>
    </row>
    <row r="105" spans="1:11" s="24" customFormat="1" ht="12">
      <c r="A105" s="274" t="s">
        <v>311</v>
      </c>
      <c r="B105" s="210"/>
      <c r="C105" s="210"/>
      <c r="E105" s="209"/>
      <c r="F105" s="209"/>
      <c r="G105" s="209"/>
      <c r="H105" s="209"/>
      <c r="I105" s="209"/>
      <c r="J105" s="209"/>
      <c r="K105" s="209"/>
    </row>
    <row r="106" spans="1:11" s="24" customFormat="1" ht="12">
      <c r="A106" s="274"/>
      <c r="B106" s="210"/>
      <c r="C106" s="210"/>
      <c r="E106" s="209"/>
      <c r="F106" s="209"/>
      <c r="G106" s="209"/>
      <c r="H106" s="209"/>
      <c r="I106" s="209"/>
      <c r="J106" s="209"/>
      <c r="K106" s="209"/>
    </row>
    <row r="107" spans="1:11" s="24" customFormat="1" ht="12">
      <c r="A107" s="273" t="s">
        <v>148</v>
      </c>
      <c r="B107" s="210"/>
      <c r="C107" s="210"/>
      <c r="E107" s="209"/>
      <c r="F107" s="209"/>
      <c r="G107" s="209"/>
      <c r="H107" s="209"/>
      <c r="I107" s="209"/>
      <c r="J107" s="209"/>
      <c r="K107" s="209"/>
    </row>
    <row r="108" spans="1:11" s="24" customFormat="1" ht="12">
      <c r="A108" s="273" t="s">
        <v>320</v>
      </c>
      <c r="B108" s="210"/>
      <c r="C108" s="210"/>
      <c r="E108" s="209"/>
      <c r="F108" s="209"/>
      <c r="G108" s="209"/>
      <c r="H108" s="209"/>
      <c r="I108" s="209"/>
      <c r="J108" s="209"/>
      <c r="K108" s="209"/>
    </row>
    <row r="109" spans="1:11" s="24" customFormat="1" ht="12">
      <c r="A109" s="273" t="s">
        <v>321</v>
      </c>
      <c r="B109" s="210"/>
      <c r="C109" s="210"/>
      <c r="E109" s="209"/>
      <c r="F109" s="209"/>
      <c r="G109" s="209"/>
      <c r="H109" s="209"/>
      <c r="I109" s="209"/>
      <c r="J109" s="209"/>
      <c r="K109" s="209"/>
    </row>
    <row r="110" spans="1:11" s="24" customFormat="1" ht="12">
      <c r="A110" s="273" t="s">
        <v>344</v>
      </c>
      <c r="B110" s="210"/>
      <c r="C110" s="210"/>
      <c r="E110" s="209"/>
      <c r="F110" s="209"/>
      <c r="G110" s="209"/>
      <c r="H110" s="209"/>
      <c r="I110" s="209"/>
      <c r="J110" s="209"/>
      <c r="K110" s="209"/>
    </row>
    <row r="111" spans="1:11" s="24" customFormat="1" ht="12">
      <c r="A111" s="273" t="s">
        <v>313</v>
      </c>
      <c r="B111" s="210"/>
      <c r="C111" s="210"/>
      <c r="E111" s="209"/>
      <c r="F111" s="209"/>
      <c r="G111" s="209"/>
      <c r="H111" s="209"/>
      <c r="I111" s="209"/>
      <c r="J111" s="209"/>
      <c r="K111" s="209"/>
    </row>
    <row r="112" spans="1:11" s="24" customFormat="1" ht="12">
      <c r="A112" s="273" t="s">
        <v>150</v>
      </c>
      <c r="B112" s="210"/>
      <c r="C112" s="210"/>
      <c r="E112" s="209"/>
      <c r="F112" s="209"/>
      <c r="G112" s="209"/>
      <c r="H112" s="209"/>
      <c r="I112" s="209"/>
      <c r="J112" s="209"/>
      <c r="K112" s="209"/>
    </row>
    <row r="113" spans="1:11" s="24" customFormat="1" ht="12">
      <c r="A113" s="273" t="s">
        <v>309</v>
      </c>
      <c r="B113" s="210"/>
      <c r="C113" s="210"/>
      <c r="E113" s="209"/>
      <c r="F113" s="209"/>
      <c r="G113" s="209"/>
      <c r="H113" s="209"/>
      <c r="I113" s="209"/>
      <c r="J113" s="209"/>
      <c r="K113" s="209"/>
    </row>
    <row r="114" spans="1:11" s="24" customFormat="1" ht="12">
      <c r="A114" s="273" t="s">
        <v>312</v>
      </c>
      <c r="B114" s="210"/>
      <c r="C114" s="210"/>
      <c r="E114" s="209"/>
      <c r="F114" s="209"/>
      <c r="G114" s="209"/>
      <c r="H114" s="209"/>
      <c r="I114" s="209"/>
      <c r="J114" s="209"/>
      <c r="K114" s="209"/>
    </row>
    <row r="115" spans="1:11" s="24" customFormat="1" ht="12">
      <c r="A115" s="273" t="s">
        <v>147</v>
      </c>
      <c r="B115" s="210"/>
      <c r="C115" s="210"/>
      <c r="E115" s="209"/>
      <c r="F115" s="209"/>
      <c r="G115" s="209"/>
      <c r="H115" s="209"/>
      <c r="I115" s="209"/>
      <c r="J115" s="209"/>
      <c r="K115" s="209"/>
    </row>
    <row r="116" spans="1:11" ht="12.75">
      <c r="A116" s="273" t="s">
        <v>149</v>
      </c>
      <c r="B116" s="210"/>
      <c r="C116" s="210"/>
      <c r="E116" s="182"/>
      <c r="F116" s="182"/>
      <c r="G116" s="182"/>
      <c r="H116" s="182"/>
      <c r="I116" s="182"/>
      <c r="J116" s="182"/>
      <c r="K116" s="184"/>
    </row>
    <row r="117" spans="1:11" ht="12.75">
      <c r="A117" s="273" t="s">
        <v>319</v>
      </c>
      <c r="B117" s="210"/>
      <c r="C117" s="210"/>
      <c r="E117" s="182"/>
      <c r="F117" s="182"/>
      <c r="G117" s="182"/>
      <c r="H117" s="182"/>
      <c r="I117" s="182"/>
      <c r="J117" s="182"/>
      <c r="K117" s="184"/>
    </row>
    <row r="118" spans="1:11" ht="12.75">
      <c r="A118" s="273" t="s">
        <v>310</v>
      </c>
      <c r="B118" s="210"/>
      <c r="C118" s="211"/>
      <c r="E118" s="182"/>
      <c r="F118" s="182"/>
      <c r="G118" s="182"/>
      <c r="H118" s="182"/>
      <c r="I118" s="182"/>
      <c r="J118" s="182"/>
      <c r="K118" s="184"/>
    </row>
    <row r="119" spans="2:11" ht="12.75">
      <c r="B119" s="210"/>
      <c r="C119" s="211"/>
      <c r="E119" s="182"/>
      <c r="F119" s="182"/>
      <c r="G119" s="182"/>
      <c r="H119" s="182"/>
      <c r="I119" s="182"/>
      <c r="J119" s="182"/>
      <c r="K119" s="184"/>
    </row>
    <row r="120" spans="2:11" ht="12.75">
      <c r="B120" s="210"/>
      <c r="C120" s="210"/>
      <c r="E120" s="182"/>
      <c r="F120" s="182"/>
      <c r="G120" s="182"/>
      <c r="H120" s="182"/>
      <c r="I120" s="182"/>
      <c r="J120" s="182"/>
      <c r="K120" s="184"/>
    </row>
    <row r="121" spans="2:11" ht="12.75">
      <c r="B121" s="210"/>
      <c r="C121" s="210"/>
      <c r="E121" s="182"/>
      <c r="F121" s="182"/>
      <c r="G121" s="182"/>
      <c r="H121" s="182"/>
      <c r="I121" s="182"/>
      <c r="J121" s="182"/>
      <c r="K121" s="184"/>
    </row>
    <row r="122" spans="2:11" ht="12.75">
      <c r="B122" s="210"/>
      <c r="C122" s="210"/>
      <c r="E122" s="182"/>
      <c r="F122" s="182"/>
      <c r="G122" s="182"/>
      <c r="H122" s="182"/>
      <c r="I122" s="182"/>
      <c r="J122" s="182"/>
      <c r="K122" s="184"/>
    </row>
    <row r="123" spans="2:11" ht="12.75">
      <c r="B123" s="210"/>
      <c r="C123" s="210"/>
      <c r="E123" s="182"/>
      <c r="F123" s="182"/>
      <c r="G123" s="182"/>
      <c r="H123" s="182"/>
      <c r="I123" s="182"/>
      <c r="J123" s="182"/>
      <c r="K123" s="184"/>
    </row>
    <row r="124" spans="2:11" ht="12.75">
      <c r="B124" s="211"/>
      <c r="C124" s="211"/>
      <c r="E124" s="182"/>
      <c r="F124" s="182"/>
      <c r="G124" s="182"/>
      <c r="H124" s="182"/>
      <c r="I124" s="182"/>
      <c r="J124" s="182"/>
      <c r="K124" s="184"/>
    </row>
    <row r="125" spans="2:11" ht="12.75">
      <c r="B125" s="211"/>
      <c r="C125" s="211"/>
      <c r="E125" s="182"/>
      <c r="F125" s="182"/>
      <c r="G125" s="182"/>
      <c r="H125" s="182"/>
      <c r="I125" s="182"/>
      <c r="J125" s="182"/>
      <c r="K125" s="184"/>
    </row>
    <row r="126" spans="2:11" ht="12.75">
      <c r="B126" s="211"/>
      <c r="C126" s="211"/>
      <c r="E126" s="182"/>
      <c r="F126" s="182"/>
      <c r="G126" s="182"/>
      <c r="H126" s="182"/>
      <c r="I126" s="182"/>
      <c r="J126" s="182"/>
      <c r="K126" s="184"/>
    </row>
    <row r="127" spans="2:11" ht="12.75">
      <c r="B127" s="210"/>
      <c r="C127" s="210"/>
      <c r="E127" s="182"/>
      <c r="F127" s="182"/>
      <c r="G127" s="182"/>
      <c r="H127" s="182"/>
      <c r="I127" s="182"/>
      <c r="J127" s="182"/>
      <c r="K127" s="184"/>
    </row>
    <row r="128" spans="1:1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4" s="40" customFormat="1" ht="12.75">
      <c r="A134" s="41"/>
    </row>
    <row r="135" ht="12.75">
      <c r="A135" s="18"/>
    </row>
    <row r="136" ht="12.75">
      <c r="A136" s="18"/>
    </row>
    <row r="137" ht="12.75">
      <c r="A137" s="18"/>
    </row>
    <row r="138" ht="12.75">
      <c r="A138" s="18"/>
    </row>
    <row r="139" ht="12.75">
      <c r="A139" s="18"/>
    </row>
    <row r="140" ht="12.75">
      <c r="A140" s="18"/>
    </row>
    <row r="141" ht="12.75">
      <c r="A141" s="18"/>
    </row>
    <row r="142" ht="12.75">
      <c r="A142" s="18"/>
    </row>
    <row r="143" ht="12.75">
      <c r="A143" s="18"/>
    </row>
    <row r="144" ht="12.75">
      <c r="A144" s="18"/>
    </row>
    <row r="145" ht="12.75">
      <c r="A145" s="18"/>
    </row>
    <row r="146" ht="12.75">
      <c r="A146" s="18"/>
    </row>
    <row r="147" ht="12.75">
      <c r="A147" s="18"/>
    </row>
    <row r="148" ht="12.75">
      <c r="A148" s="18"/>
    </row>
    <row r="149" ht="12.75">
      <c r="A149" s="18"/>
    </row>
    <row r="150" ht="12.75">
      <c r="A150" s="18"/>
    </row>
    <row r="151" ht="12.75">
      <c r="A151" s="18"/>
    </row>
    <row r="152" ht="12.75">
      <c r="A152" s="18"/>
    </row>
    <row r="153" ht="12.75">
      <c r="A153" s="18"/>
    </row>
    <row r="154" ht="12.75">
      <c r="A154" s="18"/>
    </row>
    <row r="155" ht="12.75">
      <c r="A155" s="18"/>
    </row>
    <row r="156" ht="12.75">
      <c r="A156" s="18"/>
    </row>
    <row r="157" ht="12.75">
      <c r="A157" s="18"/>
    </row>
    <row r="158" ht="12.75">
      <c r="A158" s="18"/>
    </row>
    <row r="159" ht="12.75">
      <c r="A159" s="18"/>
    </row>
  </sheetData>
  <sheetProtection/>
  <mergeCells count="1">
    <mergeCell ref="A1:M1"/>
  </mergeCells>
  <printOptions horizontalCentered="1"/>
  <pageMargins left="0.7874015748031497" right="0.7874015748031497" top="0.984251968503937" bottom="0.8661417322834646" header="0.5118110236220472" footer="0.5118110236220472"/>
  <pageSetup horizontalDpi="600" verticalDpi="600" orientation="landscape" paperSize="9" scale="50" r:id="rId1"/>
  <rowBreaks count="2" manualBreakCount="2">
    <brk id="51" max="9" man="1"/>
    <brk id="11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140625" defaultRowHeight="12.75"/>
  <cols>
    <col min="1" max="1" width="48.57421875" style="0" customWidth="1"/>
    <col min="2" max="2" width="11.8515625" style="3" customWidth="1"/>
    <col min="3" max="6" width="11.8515625" style="3" hidden="1" customWidth="1"/>
    <col min="7" max="7" width="12.421875" style="3" hidden="1" customWidth="1"/>
    <col min="8" max="8" width="11.7109375" style="0" customWidth="1"/>
    <col min="9" max="10" width="11.8515625" style="0" customWidth="1"/>
  </cols>
  <sheetData>
    <row r="1" spans="1:17" ht="15" customHeight="1">
      <c r="A1" s="378" t="s">
        <v>417</v>
      </c>
      <c r="B1" s="379"/>
      <c r="C1" s="379"/>
      <c r="D1" s="379"/>
      <c r="E1" s="379"/>
      <c r="F1" s="379"/>
      <c r="G1" s="379"/>
      <c r="H1" s="379"/>
      <c r="I1" s="379"/>
      <c r="J1" s="379"/>
      <c r="K1" s="136"/>
      <c r="L1" s="136"/>
      <c r="M1" s="136"/>
      <c r="N1" s="136"/>
      <c r="O1" s="136"/>
      <c r="P1" s="136"/>
      <c r="Q1" s="136"/>
    </row>
    <row r="2" spans="1:8" ht="15" customHeight="1">
      <c r="A2" s="139"/>
      <c r="B2" s="237"/>
      <c r="C2" s="237"/>
      <c r="D2" s="237"/>
      <c r="E2" s="237"/>
      <c r="F2" s="237"/>
      <c r="G2" s="237"/>
      <c r="H2" s="270"/>
    </row>
    <row r="3" spans="1:10" s="139" customFormat="1" ht="15" customHeight="1">
      <c r="A3" s="435" t="s">
        <v>218</v>
      </c>
      <c r="B3" s="433" t="s">
        <v>431</v>
      </c>
      <c r="C3" s="433" t="s">
        <v>458</v>
      </c>
      <c r="D3" s="433" t="s">
        <v>389</v>
      </c>
      <c r="E3" s="433" t="s">
        <v>462</v>
      </c>
      <c r="F3" s="433" t="s">
        <v>465</v>
      </c>
      <c r="G3" s="433" t="s">
        <v>473</v>
      </c>
      <c r="H3" s="433" t="s">
        <v>361</v>
      </c>
      <c r="I3" s="433" t="s">
        <v>468</v>
      </c>
      <c r="J3" s="433" t="s">
        <v>366</v>
      </c>
    </row>
    <row r="4" spans="1:10" s="139" customFormat="1" ht="15" customHeight="1">
      <c r="A4" s="436"/>
      <c r="B4" s="437"/>
      <c r="C4" s="434"/>
      <c r="D4" s="434"/>
      <c r="E4" s="434"/>
      <c r="F4" s="434"/>
      <c r="G4" s="434"/>
      <c r="H4" s="437"/>
      <c r="I4" s="434"/>
      <c r="J4" s="434"/>
    </row>
    <row r="5" spans="1:10" s="139" customFormat="1" ht="15" customHeight="1">
      <c r="A5" s="436"/>
      <c r="B5" s="437"/>
      <c r="C5" s="434"/>
      <c r="D5" s="434"/>
      <c r="E5" s="434"/>
      <c r="F5" s="434"/>
      <c r="G5" s="434"/>
      <c r="H5" s="437"/>
      <c r="I5" s="434"/>
      <c r="J5" s="434"/>
    </row>
    <row r="6" spans="1:10" s="139" customFormat="1" ht="15" customHeight="1">
      <c r="A6" s="161" t="s">
        <v>302</v>
      </c>
      <c r="B6" s="162">
        <f>SUM(Príjmy!E81)</f>
        <v>2170662</v>
      </c>
      <c r="C6" s="162">
        <f>SUM(Príjmy!F81)</f>
        <v>115430</v>
      </c>
      <c r="D6" s="162">
        <f>SUM(Príjmy!G81)</f>
        <v>0</v>
      </c>
      <c r="E6" s="162">
        <f>SUM(Príjmy!H81)</f>
        <v>44446</v>
      </c>
      <c r="F6" s="162">
        <f>SUM(Príjmy!I81)</f>
        <v>191146</v>
      </c>
      <c r="G6" s="162">
        <f>SUM(Príjmy!J81)</f>
        <v>33124</v>
      </c>
      <c r="H6" s="162">
        <f>SUM(Príjmy!K81)</f>
        <v>2554808</v>
      </c>
      <c r="I6" s="162">
        <f>SUM(Príjmy!L81)</f>
        <v>2500399</v>
      </c>
      <c r="J6" s="323">
        <f>SUM(I6/H6)</f>
        <v>0.9787032919890654</v>
      </c>
    </row>
    <row r="7" spans="1:10" s="139" customFormat="1" ht="15" customHeight="1">
      <c r="A7" s="161" t="s">
        <v>314</v>
      </c>
      <c r="B7" s="162">
        <f aca="true" t="shared" si="0" ref="B7:I7">SUM(B9:B16)</f>
        <v>2233472</v>
      </c>
      <c r="C7" s="162">
        <f t="shared" si="0"/>
        <v>115430</v>
      </c>
      <c r="D7" s="162">
        <f t="shared" si="0"/>
        <v>15000</v>
      </c>
      <c r="E7" s="162">
        <f>SUM(E9:E16)</f>
        <v>89446</v>
      </c>
      <c r="F7" s="162">
        <f>SUM(F9:F16)</f>
        <v>-7958</v>
      </c>
      <c r="G7" s="162">
        <f t="shared" si="0"/>
        <v>0</v>
      </c>
      <c r="H7" s="162">
        <f t="shared" si="0"/>
        <v>2445390</v>
      </c>
      <c r="I7" s="162">
        <f t="shared" si="0"/>
        <v>2210268</v>
      </c>
      <c r="J7" s="323">
        <f>SUM(I7/H7)</f>
        <v>0.9038509194852354</v>
      </c>
    </row>
    <row r="8" spans="1:10" s="139" customFormat="1" ht="15" customHeight="1">
      <c r="A8" s="140" t="s">
        <v>219</v>
      </c>
      <c r="B8" s="285"/>
      <c r="C8" s="285"/>
      <c r="D8" s="285"/>
      <c r="E8" s="285"/>
      <c r="F8" s="285"/>
      <c r="G8" s="285"/>
      <c r="H8" s="285"/>
      <c r="I8" s="285"/>
      <c r="J8" s="315"/>
    </row>
    <row r="9" spans="1:10" s="139" customFormat="1" ht="15" customHeight="1">
      <c r="A9" s="141" t="s">
        <v>220</v>
      </c>
      <c r="B9" s="168">
        <f>SUM('P1'!E7)</f>
        <v>122386</v>
      </c>
      <c r="C9" s="168">
        <f>SUM('P1'!F7)</f>
        <v>60000</v>
      </c>
      <c r="D9" s="168">
        <f>SUM('P1'!G7)</f>
        <v>0</v>
      </c>
      <c r="E9" s="168">
        <f>SUM('P1'!H7)</f>
        <v>0</v>
      </c>
      <c r="F9" s="168">
        <f>SUM('P1'!I7)</f>
        <v>0</v>
      </c>
      <c r="G9" s="168">
        <f>SUM('P1'!J7)</f>
        <v>0</v>
      </c>
      <c r="H9" s="168">
        <f>SUM('P1'!K7)</f>
        <v>182386</v>
      </c>
      <c r="I9" s="168">
        <f>SUM('P1'!L7)</f>
        <v>172390</v>
      </c>
      <c r="J9" s="316">
        <f>SUM(I9/H9)</f>
        <v>0.9451931617558366</v>
      </c>
    </row>
    <row r="10" spans="1:10" s="139" customFormat="1" ht="15" customHeight="1">
      <c r="A10" s="142" t="s">
        <v>221</v>
      </c>
      <c r="B10" s="168">
        <f>SUM('P2'!E7)</f>
        <v>6000</v>
      </c>
      <c r="C10" s="168">
        <f>SUM('P2'!F7)</f>
        <v>3000</v>
      </c>
      <c r="D10" s="168">
        <f>SUM('P2'!G7)</f>
        <v>0</v>
      </c>
      <c r="E10" s="168">
        <f>SUM('P2'!H7)</f>
        <v>1000</v>
      </c>
      <c r="F10" s="168">
        <f>SUM('P2'!I7)</f>
        <v>0</v>
      </c>
      <c r="G10" s="168">
        <f>SUM('P2'!J7)</f>
        <v>0</v>
      </c>
      <c r="H10" s="168">
        <f>SUM('P2'!K7)</f>
        <v>10000</v>
      </c>
      <c r="I10" s="168">
        <f>SUM('P2'!L7)</f>
        <v>9109</v>
      </c>
      <c r="J10" s="316">
        <f aca="true" t="shared" si="1" ref="J10:J16">SUM(I10/H10)</f>
        <v>0.9109</v>
      </c>
    </row>
    <row r="11" spans="1:10" s="139" customFormat="1" ht="15" customHeight="1">
      <c r="A11" s="142" t="s">
        <v>222</v>
      </c>
      <c r="B11" s="168">
        <f>SUM('P3'!E7)</f>
        <v>73000</v>
      </c>
      <c r="C11" s="168">
        <f>SUM('P3'!F7)</f>
        <v>12000</v>
      </c>
      <c r="D11" s="168">
        <f>SUM('P3'!G7)</f>
        <v>15000</v>
      </c>
      <c r="E11" s="168">
        <f>SUM('P3'!H7)</f>
        <v>0</v>
      </c>
      <c r="F11" s="168">
        <f>SUM('P3'!I7)</f>
        <v>-8458</v>
      </c>
      <c r="G11" s="168">
        <f>SUM('P3'!J7)</f>
        <v>0</v>
      </c>
      <c r="H11" s="168">
        <f>SUM('P3'!K7)</f>
        <v>91542</v>
      </c>
      <c r="I11" s="168">
        <f>SUM('P3'!L7)</f>
        <v>41675</v>
      </c>
      <c r="J11" s="316">
        <f t="shared" si="1"/>
        <v>0.4552555111315025</v>
      </c>
    </row>
    <row r="12" spans="1:10" s="139" customFormat="1" ht="15" customHeight="1">
      <c r="A12" s="142" t="s">
        <v>223</v>
      </c>
      <c r="B12" s="168">
        <f>SUM('P4'!E7)</f>
        <v>42500</v>
      </c>
      <c r="C12" s="168">
        <f>SUM('P4'!F7)</f>
        <v>0</v>
      </c>
      <c r="D12" s="168">
        <f>SUM('P4'!G7)</f>
        <v>0</v>
      </c>
      <c r="E12" s="168">
        <f>SUM('P4'!H7)</f>
        <v>0</v>
      </c>
      <c r="F12" s="168">
        <f>SUM('P4'!I7)</f>
        <v>0</v>
      </c>
      <c r="G12" s="168">
        <f>SUM('P4'!J7)</f>
        <v>0</v>
      </c>
      <c r="H12" s="168">
        <f>SUM('P4'!K7)</f>
        <v>42500</v>
      </c>
      <c r="I12" s="168">
        <f>SUM('P4'!L7)</f>
        <v>21136</v>
      </c>
      <c r="J12" s="316">
        <f t="shared" si="1"/>
        <v>0.49731764705882353</v>
      </c>
    </row>
    <row r="13" spans="1:10" s="139" customFormat="1" ht="15" customHeight="1">
      <c r="A13" s="142" t="s">
        <v>224</v>
      </c>
      <c r="B13" s="168">
        <f>SUM('P5'!E7)</f>
        <v>10624</v>
      </c>
      <c r="C13" s="168">
        <f>SUM('P5'!F7)</f>
        <v>17500</v>
      </c>
      <c r="D13" s="168">
        <f>SUM('P5'!G7)</f>
        <v>0</v>
      </c>
      <c r="E13" s="168">
        <f>SUM('P5'!H7)</f>
        <v>0</v>
      </c>
      <c r="F13" s="168">
        <f>SUM('P5'!I7)</f>
        <v>0</v>
      </c>
      <c r="G13" s="168">
        <f>SUM('P5'!J7)</f>
        <v>0</v>
      </c>
      <c r="H13" s="168">
        <f>SUM('P5'!K7)</f>
        <v>28124</v>
      </c>
      <c r="I13" s="168">
        <f>SUM('P5'!L7)</f>
        <v>11012</v>
      </c>
      <c r="J13" s="316">
        <f t="shared" si="1"/>
        <v>0.39155169961598635</v>
      </c>
    </row>
    <row r="14" spans="1:10" s="139" customFormat="1" ht="15" customHeight="1">
      <c r="A14" s="142" t="s">
        <v>225</v>
      </c>
      <c r="B14" s="168">
        <f>SUM('P6'!E7)</f>
        <v>1194300</v>
      </c>
      <c r="C14" s="168">
        <f>SUM('P6'!F7)</f>
        <v>15430</v>
      </c>
      <c r="D14" s="168">
        <f>SUM('P6'!G7)</f>
        <v>0</v>
      </c>
      <c r="E14" s="168">
        <f>SUM('P6'!H7)</f>
        <v>44196</v>
      </c>
      <c r="F14" s="168">
        <f>SUM('P6'!I7)</f>
        <v>500</v>
      </c>
      <c r="G14" s="168">
        <f>SUM('P6'!J7)</f>
        <v>0</v>
      </c>
      <c r="H14" s="168">
        <f>SUM('P6'!K7)</f>
        <v>1254426</v>
      </c>
      <c r="I14" s="168">
        <f>SUM('P6'!L7)</f>
        <v>1211942</v>
      </c>
      <c r="J14" s="316">
        <f t="shared" si="1"/>
        <v>0.9661327172746739</v>
      </c>
    </row>
    <row r="15" spans="1:10" s="139" customFormat="1" ht="15" customHeight="1">
      <c r="A15" s="143" t="s">
        <v>226</v>
      </c>
      <c r="B15" s="168">
        <f>SUM('P7'!E7)</f>
        <v>733064</v>
      </c>
      <c r="C15" s="168">
        <f>SUM('P7'!F7)</f>
        <v>7500</v>
      </c>
      <c r="D15" s="168">
        <f>SUM('P7'!G7)</f>
        <v>0</v>
      </c>
      <c r="E15" s="168">
        <f>SUM('P7'!H7)</f>
        <v>44250</v>
      </c>
      <c r="F15" s="168">
        <f>SUM('P7'!I7)</f>
        <v>0</v>
      </c>
      <c r="G15" s="168">
        <f>SUM('P7'!J7)</f>
        <v>0</v>
      </c>
      <c r="H15" s="168">
        <f>SUM('P7'!K7)</f>
        <v>784814</v>
      </c>
      <c r="I15" s="168">
        <f>SUM('P7'!L7)</f>
        <v>691872</v>
      </c>
      <c r="J15" s="316">
        <f t="shared" si="1"/>
        <v>0.8815744877130123</v>
      </c>
    </row>
    <row r="16" spans="1:10" s="139" customFormat="1" ht="15" customHeight="1">
      <c r="A16" s="143" t="s">
        <v>336</v>
      </c>
      <c r="B16" s="168">
        <f>SUM('P8'!E7)</f>
        <v>51598</v>
      </c>
      <c r="C16" s="168">
        <f>SUM('P8'!F7)</f>
        <v>0</v>
      </c>
      <c r="D16" s="168">
        <f>SUM('P8'!G7)</f>
        <v>0</v>
      </c>
      <c r="E16" s="168">
        <f>SUM('P8'!H7)</f>
        <v>0</v>
      </c>
      <c r="F16" s="168">
        <f>SUM('P8'!I7)</f>
        <v>0</v>
      </c>
      <c r="G16" s="168">
        <f>SUM('P8'!J7)</f>
        <v>0</v>
      </c>
      <c r="H16" s="168">
        <f>SUM('P8'!K7)</f>
        <v>51598</v>
      </c>
      <c r="I16" s="168">
        <f>SUM('P8'!L7)</f>
        <v>51132</v>
      </c>
      <c r="J16" s="316">
        <f t="shared" si="1"/>
        <v>0.9909686421954339</v>
      </c>
    </row>
    <row r="17" spans="1:11" s="139" customFormat="1" ht="15" customHeight="1">
      <c r="A17" s="144" t="s">
        <v>227</v>
      </c>
      <c r="B17" s="145">
        <f aca="true" t="shared" si="2" ref="B17:I17">SUM(B6-B7)</f>
        <v>-62810</v>
      </c>
      <c r="C17" s="145">
        <f t="shared" si="2"/>
        <v>0</v>
      </c>
      <c r="D17" s="145">
        <f t="shared" si="2"/>
        <v>-15000</v>
      </c>
      <c r="E17" s="145">
        <f t="shared" si="2"/>
        <v>-45000</v>
      </c>
      <c r="F17" s="145">
        <f t="shared" si="2"/>
        <v>199104</v>
      </c>
      <c r="G17" s="145">
        <f t="shared" si="2"/>
        <v>33124</v>
      </c>
      <c r="H17" s="145">
        <f t="shared" si="2"/>
        <v>109418</v>
      </c>
      <c r="I17" s="145">
        <f t="shared" si="2"/>
        <v>290131</v>
      </c>
      <c r="J17" s="317"/>
      <c r="K17" s="369"/>
    </row>
    <row r="18" spans="1:10" s="139" customFormat="1" ht="15" customHeight="1">
      <c r="A18" s="161" t="s">
        <v>300</v>
      </c>
      <c r="B18" s="162">
        <f>SUM(Príjmy!E94)</f>
        <v>50751</v>
      </c>
      <c r="C18" s="162">
        <f>SUM(Príjmy!F94)</f>
        <v>0</v>
      </c>
      <c r="D18" s="162">
        <f>SUM(Príjmy!G94)</f>
        <v>0</v>
      </c>
      <c r="E18" s="162">
        <f>SUM(Príjmy!H94)</f>
        <v>0</v>
      </c>
      <c r="F18" s="162">
        <f>SUM(Príjmy!I94)</f>
        <v>8458</v>
      </c>
      <c r="G18" s="162">
        <f>SUM(Príjmy!J94)</f>
        <v>0</v>
      </c>
      <c r="H18" s="162">
        <f>SUM(Príjmy!K94)</f>
        <v>59209</v>
      </c>
      <c r="I18" s="162">
        <f>SUM(Príjmy!L94)</f>
        <v>42209</v>
      </c>
      <c r="J18" s="323">
        <f>SUM(I18/H18)</f>
        <v>0.7128814876116807</v>
      </c>
    </row>
    <row r="19" spans="1:10" s="139" customFormat="1" ht="15" customHeight="1">
      <c r="A19" s="161" t="s">
        <v>315</v>
      </c>
      <c r="B19" s="162">
        <f aca="true" t="shared" si="3" ref="B19:I19">SUM(B21:B28)</f>
        <v>158000</v>
      </c>
      <c r="C19" s="162">
        <f t="shared" si="3"/>
        <v>-15000</v>
      </c>
      <c r="D19" s="162">
        <f t="shared" si="3"/>
        <v>0</v>
      </c>
      <c r="E19" s="162">
        <f>SUM(E21:E28)</f>
        <v>0</v>
      </c>
      <c r="F19" s="162">
        <f>SUM(F21:F28)</f>
        <v>0</v>
      </c>
      <c r="G19" s="162">
        <f t="shared" si="3"/>
        <v>0</v>
      </c>
      <c r="H19" s="162">
        <f t="shared" si="3"/>
        <v>143000</v>
      </c>
      <c r="I19" s="162">
        <f t="shared" si="3"/>
        <v>45841</v>
      </c>
      <c r="J19" s="323">
        <f>SUM(I19/H19)</f>
        <v>0.32056643356643355</v>
      </c>
    </row>
    <row r="20" spans="1:10" s="139" customFormat="1" ht="15" customHeight="1">
      <c r="A20" s="140" t="s">
        <v>219</v>
      </c>
      <c r="B20" s="285"/>
      <c r="C20" s="285"/>
      <c r="D20" s="285"/>
      <c r="E20" s="285"/>
      <c r="F20" s="285"/>
      <c r="G20" s="285"/>
      <c r="H20" s="285"/>
      <c r="I20" s="285"/>
      <c r="J20" s="315"/>
    </row>
    <row r="21" spans="1:10" s="139" customFormat="1" ht="15" customHeight="1">
      <c r="A21" s="141" t="s">
        <v>220</v>
      </c>
      <c r="B21" s="168">
        <f>SUM('P1'!N7)</f>
        <v>26000</v>
      </c>
      <c r="C21" s="168">
        <f>SUM('P1'!O7)</f>
        <v>0</v>
      </c>
      <c r="D21" s="168">
        <f>SUM('P1'!P7)</f>
        <v>0</v>
      </c>
      <c r="E21" s="168">
        <f>SUM('P1'!Q7)</f>
        <v>0</v>
      </c>
      <c r="F21" s="168">
        <f>SUM('P1'!R7)</f>
        <v>0</v>
      </c>
      <c r="G21" s="168">
        <f>SUM('P1'!S7)</f>
        <v>0</v>
      </c>
      <c r="H21" s="168">
        <f>SUM('P1'!T7)</f>
        <v>26000</v>
      </c>
      <c r="I21" s="168">
        <f>SUM('P1'!U7)</f>
        <v>25920</v>
      </c>
      <c r="J21" s="316">
        <f>SUM(I21/H21)</f>
        <v>0.9969230769230769</v>
      </c>
    </row>
    <row r="22" spans="1:10" s="139" customFormat="1" ht="15" customHeight="1">
      <c r="A22" s="142" t="s">
        <v>221</v>
      </c>
      <c r="B22" s="168">
        <f>SUM('P2'!N7)</f>
        <v>0</v>
      </c>
      <c r="C22" s="168">
        <f>SUM('P2'!O7)</f>
        <v>0</v>
      </c>
      <c r="D22" s="168">
        <f>SUM('P2'!P7)</f>
        <v>0</v>
      </c>
      <c r="E22" s="168">
        <f>SUM('P2'!Q7)</f>
        <v>0</v>
      </c>
      <c r="F22" s="168">
        <f>SUM('P2'!R7)</f>
        <v>0</v>
      </c>
      <c r="G22" s="168">
        <f>SUM('P2'!S7)</f>
        <v>0</v>
      </c>
      <c r="H22" s="168">
        <f>SUM('P2'!T7)</f>
        <v>0</v>
      </c>
      <c r="I22" s="168">
        <f>SUM('P2'!U7)</f>
        <v>0</v>
      </c>
      <c r="J22" s="316">
        <v>0</v>
      </c>
    </row>
    <row r="23" spans="1:10" s="139" customFormat="1" ht="15" customHeight="1">
      <c r="A23" s="142" t="s">
        <v>222</v>
      </c>
      <c r="B23" s="168">
        <f>SUM('P3'!N7)</f>
        <v>0</v>
      </c>
      <c r="C23" s="168">
        <f>SUM('P3'!O7)</f>
        <v>0</v>
      </c>
      <c r="D23" s="168">
        <f>SUM('P3'!P7)</f>
        <v>0</v>
      </c>
      <c r="E23" s="168">
        <f>SUM('P3'!Q7)</f>
        <v>0</v>
      </c>
      <c r="F23" s="168">
        <f>SUM('P3'!R7)</f>
        <v>0</v>
      </c>
      <c r="G23" s="168">
        <f>SUM('P3'!S7)</f>
        <v>0</v>
      </c>
      <c r="H23" s="168">
        <f>SUM('P3'!T7)</f>
        <v>0</v>
      </c>
      <c r="I23" s="168">
        <f>SUM('P3'!U7)</f>
        <v>0</v>
      </c>
      <c r="J23" s="316">
        <v>0</v>
      </c>
    </row>
    <row r="24" spans="1:10" s="139" customFormat="1" ht="15" customHeight="1">
      <c r="A24" s="142" t="s">
        <v>223</v>
      </c>
      <c r="B24" s="168">
        <f>SUM('P4'!N7)</f>
        <v>0</v>
      </c>
      <c r="C24" s="168">
        <f>SUM('P4'!O7)</f>
        <v>0</v>
      </c>
      <c r="D24" s="168">
        <f>SUM('P4'!P7)</f>
        <v>0</v>
      </c>
      <c r="E24" s="168">
        <f>SUM('P4'!Q7)</f>
        <v>0</v>
      </c>
      <c r="F24" s="168">
        <f>SUM('P4'!R7)</f>
        <v>0</v>
      </c>
      <c r="G24" s="168">
        <f>SUM('P4'!S7)</f>
        <v>0</v>
      </c>
      <c r="H24" s="168">
        <f>SUM('P4'!T7)</f>
        <v>0</v>
      </c>
      <c r="I24" s="168">
        <f>SUM('P4'!U7)</f>
        <v>0</v>
      </c>
      <c r="J24" s="316">
        <v>0</v>
      </c>
    </row>
    <row r="25" spans="1:10" s="139" customFormat="1" ht="15" customHeight="1">
      <c r="A25" s="142" t="s">
        <v>224</v>
      </c>
      <c r="B25" s="168">
        <f>SUM('P5'!N7)</f>
        <v>115000</v>
      </c>
      <c r="C25" s="168">
        <f>SUM('P5'!O7)</f>
        <v>-15000</v>
      </c>
      <c r="D25" s="168">
        <f>SUM('P5'!P7)</f>
        <v>0</v>
      </c>
      <c r="E25" s="168">
        <f>SUM('P5'!Q7)</f>
        <v>0</v>
      </c>
      <c r="F25" s="168">
        <f>SUM('P5'!R7)</f>
        <v>0</v>
      </c>
      <c r="G25" s="168">
        <f>SUM('P5'!S7)</f>
        <v>0</v>
      </c>
      <c r="H25" s="168">
        <f>SUM('P5'!T7)</f>
        <v>100000</v>
      </c>
      <c r="I25" s="168">
        <f>SUM('P5'!U7)</f>
        <v>19921</v>
      </c>
      <c r="J25" s="316">
        <f>SUM(I25/H25)</f>
        <v>0.19921</v>
      </c>
    </row>
    <row r="26" spans="1:10" s="139" customFormat="1" ht="15" customHeight="1">
      <c r="A26" s="142" t="s">
        <v>225</v>
      </c>
      <c r="B26" s="168">
        <f>SUM('P6'!N7)</f>
        <v>17000</v>
      </c>
      <c r="C26" s="168">
        <f>SUM('P6'!O7)</f>
        <v>0</v>
      </c>
      <c r="D26" s="168">
        <f>SUM('P6'!P7)</f>
        <v>0</v>
      </c>
      <c r="E26" s="168">
        <f>SUM('P6'!Q7)</f>
        <v>0</v>
      </c>
      <c r="F26" s="168">
        <f>SUM('P6'!R7)</f>
        <v>0</v>
      </c>
      <c r="G26" s="168">
        <f>SUM('P6'!S7)</f>
        <v>0</v>
      </c>
      <c r="H26" s="168">
        <f>SUM('P6'!T7)</f>
        <v>17000</v>
      </c>
      <c r="I26" s="168">
        <f>SUM('P6'!U7)</f>
        <v>0</v>
      </c>
      <c r="J26" s="316">
        <v>0</v>
      </c>
    </row>
    <row r="27" spans="1:10" s="139" customFormat="1" ht="15" customHeight="1">
      <c r="A27" s="143" t="s">
        <v>226</v>
      </c>
      <c r="B27" s="168">
        <f>SUM('P7'!N7)</f>
        <v>0</v>
      </c>
      <c r="C27" s="168">
        <f>SUM('P7'!O7)</f>
        <v>0</v>
      </c>
      <c r="D27" s="168">
        <f>SUM('P7'!P7)</f>
        <v>0</v>
      </c>
      <c r="E27" s="168">
        <f>SUM('P7'!Q7)</f>
        <v>0</v>
      </c>
      <c r="F27" s="168">
        <f>SUM('P7'!R7)</f>
        <v>0</v>
      </c>
      <c r="G27" s="168">
        <f>SUM('P7'!S7)</f>
        <v>0</v>
      </c>
      <c r="H27" s="168">
        <f>SUM('P7'!T7)</f>
        <v>0</v>
      </c>
      <c r="I27" s="168">
        <f>SUM('P7'!U7)</f>
        <v>0</v>
      </c>
      <c r="J27" s="316">
        <v>0</v>
      </c>
    </row>
    <row r="28" spans="1:10" s="139" customFormat="1" ht="15" customHeight="1">
      <c r="A28" s="143" t="s">
        <v>336</v>
      </c>
      <c r="B28" s="168">
        <f>SUM('P8'!N7)</f>
        <v>0</v>
      </c>
      <c r="C28" s="168">
        <f>SUM('P8'!O7)</f>
        <v>0</v>
      </c>
      <c r="D28" s="168">
        <f>SUM('P8'!P7)</f>
        <v>0</v>
      </c>
      <c r="E28" s="168">
        <f>SUM('P8'!Q7)</f>
        <v>0</v>
      </c>
      <c r="F28" s="168">
        <f>SUM('P8'!R7)</f>
        <v>0</v>
      </c>
      <c r="G28" s="168">
        <f>SUM('P8'!S7)</f>
        <v>0</v>
      </c>
      <c r="H28" s="168">
        <f>SUM('P8'!T7)</f>
        <v>0</v>
      </c>
      <c r="I28" s="168">
        <f>SUM('P8'!U7)</f>
        <v>0</v>
      </c>
      <c r="J28" s="316">
        <v>0</v>
      </c>
    </row>
    <row r="29" spans="1:10" s="139" customFormat="1" ht="15" customHeight="1">
      <c r="A29" s="144" t="s">
        <v>316</v>
      </c>
      <c r="B29" s="145">
        <f aca="true" t="shared" si="4" ref="B29:I29">SUM(B18-B19)</f>
        <v>-107249</v>
      </c>
      <c r="C29" s="145">
        <f t="shared" si="4"/>
        <v>15000</v>
      </c>
      <c r="D29" s="145">
        <f t="shared" si="4"/>
        <v>0</v>
      </c>
      <c r="E29" s="145">
        <f>SUM(E18-E19)</f>
        <v>0</v>
      </c>
      <c r="F29" s="145">
        <f>SUM(F18-F19)</f>
        <v>8458</v>
      </c>
      <c r="G29" s="145">
        <f t="shared" si="4"/>
        <v>0</v>
      </c>
      <c r="H29" s="145">
        <f t="shared" si="4"/>
        <v>-83791</v>
      </c>
      <c r="I29" s="145">
        <f t="shared" si="4"/>
        <v>-3632</v>
      </c>
      <c r="J29" s="317"/>
    </row>
    <row r="30" spans="1:10" s="139" customFormat="1" ht="15" customHeight="1">
      <c r="A30" s="161" t="s">
        <v>317</v>
      </c>
      <c r="B30" s="162">
        <f aca="true" t="shared" si="5" ref="B30:I31">SUM(B6+B18)</f>
        <v>2221413</v>
      </c>
      <c r="C30" s="162">
        <f t="shared" si="5"/>
        <v>115430</v>
      </c>
      <c r="D30" s="162">
        <f t="shared" si="5"/>
        <v>0</v>
      </c>
      <c r="E30" s="162">
        <f t="shared" si="5"/>
        <v>44446</v>
      </c>
      <c r="F30" s="162">
        <f t="shared" si="5"/>
        <v>199604</v>
      </c>
      <c r="G30" s="162">
        <f t="shared" si="5"/>
        <v>33124</v>
      </c>
      <c r="H30" s="162">
        <f t="shared" si="5"/>
        <v>2614017</v>
      </c>
      <c r="I30" s="162">
        <f t="shared" si="5"/>
        <v>2542608</v>
      </c>
      <c r="J30" s="323">
        <f>SUM(I30/H30)</f>
        <v>0.972682274063252</v>
      </c>
    </row>
    <row r="31" spans="1:10" s="139" customFormat="1" ht="15" customHeight="1">
      <c r="A31" s="161" t="s">
        <v>318</v>
      </c>
      <c r="B31" s="162">
        <f t="shared" si="5"/>
        <v>2391472</v>
      </c>
      <c r="C31" s="162">
        <f t="shared" si="5"/>
        <v>100430</v>
      </c>
      <c r="D31" s="162">
        <f t="shared" si="5"/>
        <v>15000</v>
      </c>
      <c r="E31" s="162">
        <f t="shared" si="5"/>
        <v>89446</v>
      </c>
      <c r="F31" s="162">
        <f t="shared" si="5"/>
        <v>-7958</v>
      </c>
      <c r="G31" s="162">
        <f t="shared" si="5"/>
        <v>0</v>
      </c>
      <c r="H31" s="162">
        <f t="shared" si="5"/>
        <v>2588390</v>
      </c>
      <c r="I31" s="162">
        <f t="shared" si="5"/>
        <v>2256109</v>
      </c>
      <c r="J31" s="323">
        <f>SUM(I31/H31)</f>
        <v>0.8716263777869641</v>
      </c>
    </row>
    <row r="32" spans="1:10" s="139" customFormat="1" ht="15" customHeight="1">
      <c r="A32" s="146" t="s">
        <v>228</v>
      </c>
      <c r="B32" s="147">
        <f aca="true" t="shared" si="6" ref="B32:I32">B30-B31</f>
        <v>-170059</v>
      </c>
      <c r="C32" s="147">
        <f t="shared" si="6"/>
        <v>15000</v>
      </c>
      <c r="D32" s="147">
        <f t="shared" si="6"/>
        <v>-15000</v>
      </c>
      <c r="E32" s="147">
        <f>E30-E31</f>
        <v>-45000</v>
      </c>
      <c r="F32" s="147">
        <f>F30-F31</f>
        <v>207562</v>
      </c>
      <c r="G32" s="147">
        <f t="shared" si="6"/>
        <v>33124</v>
      </c>
      <c r="H32" s="147">
        <f t="shared" si="6"/>
        <v>25627</v>
      </c>
      <c r="I32" s="147">
        <f t="shared" si="6"/>
        <v>286499</v>
      </c>
      <c r="J32" s="318"/>
    </row>
    <row r="33" spans="1:10" s="139" customFormat="1" ht="15" customHeight="1">
      <c r="A33" s="294" t="s">
        <v>188</v>
      </c>
      <c r="B33" s="164">
        <f aca="true" t="shared" si="7" ref="B33:I33">SUM(B34)</f>
        <v>170059</v>
      </c>
      <c r="C33" s="164">
        <f t="shared" si="7"/>
        <v>-15000</v>
      </c>
      <c r="D33" s="164">
        <f t="shared" si="7"/>
        <v>15000</v>
      </c>
      <c r="E33" s="164">
        <f t="shared" si="7"/>
        <v>45000</v>
      </c>
      <c r="F33" s="164">
        <f t="shared" si="7"/>
        <v>-8458</v>
      </c>
      <c r="G33" s="164">
        <f t="shared" si="7"/>
        <v>0</v>
      </c>
      <c r="H33" s="164">
        <f t="shared" si="7"/>
        <v>206601</v>
      </c>
      <c r="I33" s="164">
        <f t="shared" si="7"/>
        <v>30450</v>
      </c>
      <c r="J33" s="319">
        <f>SUM(I33/H33)</f>
        <v>0.1473855402442389</v>
      </c>
    </row>
    <row r="34" spans="1:10" s="139" customFormat="1" ht="15" customHeight="1">
      <c r="A34" s="165" t="s">
        <v>189</v>
      </c>
      <c r="B34" s="169">
        <f aca="true" t="shared" si="8" ref="B34:I34">SUM(B35:B36)</f>
        <v>170059</v>
      </c>
      <c r="C34" s="169">
        <f t="shared" si="8"/>
        <v>-15000</v>
      </c>
      <c r="D34" s="169">
        <f t="shared" si="8"/>
        <v>15000</v>
      </c>
      <c r="E34" s="169">
        <f>SUM(E35:E36)</f>
        <v>45000</v>
      </c>
      <c r="F34" s="169">
        <f>SUM(F35:F36)</f>
        <v>-8458</v>
      </c>
      <c r="G34" s="169">
        <f t="shared" si="8"/>
        <v>0</v>
      </c>
      <c r="H34" s="169">
        <f t="shared" si="8"/>
        <v>206601</v>
      </c>
      <c r="I34" s="169">
        <f t="shared" si="8"/>
        <v>30450</v>
      </c>
      <c r="J34" s="320">
        <f>SUM(I34/H34)</f>
        <v>0.1473855402442389</v>
      </c>
    </row>
    <row r="35" spans="1:10" s="139" customFormat="1" ht="15" customHeight="1">
      <c r="A35" s="148" t="s">
        <v>391</v>
      </c>
      <c r="B35" s="286">
        <f>SUM(Príjmy!E100)</f>
        <v>30450</v>
      </c>
      <c r="C35" s="286">
        <f>SUM(Príjmy!F100)</f>
        <v>0</v>
      </c>
      <c r="D35" s="286">
        <f>SUM(Príjmy!G100)</f>
        <v>0</v>
      </c>
      <c r="E35" s="286">
        <f>SUM(Príjmy!H100)</f>
        <v>0</v>
      </c>
      <c r="F35" s="286">
        <f>SUM(Príjmy!I100)</f>
        <v>0</v>
      </c>
      <c r="G35" s="286">
        <f>SUM(Príjmy!J100)</f>
        <v>0</v>
      </c>
      <c r="H35" s="286">
        <f>SUM(Príjmy!K100)</f>
        <v>30450</v>
      </c>
      <c r="I35" s="286">
        <f>SUM(Príjmy!L100)</f>
        <v>30450</v>
      </c>
      <c r="J35" s="316">
        <f>SUM(I35/H35)</f>
        <v>1</v>
      </c>
    </row>
    <row r="36" spans="1:11" s="139" customFormat="1" ht="15" customHeight="1">
      <c r="A36" s="148" t="s">
        <v>59</v>
      </c>
      <c r="B36" s="286">
        <f>SUM(Príjmy!E102)</f>
        <v>139609</v>
      </c>
      <c r="C36" s="286">
        <f>SUM(Príjmy!F102)</f>
        <v>-15000</v>
      </c>
      <c r="D36" s="286">
        <f>SUM(Príjmy!G102)</f>
        <v>15000</v>
      </c>
      <c r="E36" s="286">
        <f>SUM(Príjmy!H102)</f>
        <v>45000</v>
      </c>
      <c r="F36" s="286">
        <f>SUM(Príjmy!I102)</f>
        <v>-8458</v>
      </c>
      <c r="G36" s="286">
        <f>SUM(Príjmy!J102)</f>
        <v>0</v>
      </c>
      <c r="H36" s="286">
        <f>SUM(Príjmy!K102)</f>
        <v>176151</v>
      </c>
      <c r="I36" s="286">
        <f>SUM(Príjmy!L102)</f>
        <v>0</v>
      </c>
      <c r="J36" s="316">
        <f>SUM(I36/H36)</f>
        <v>0</v>
      </c>
      <c r="K36" s="149"/>
    </row>
    <row r="37" spans="1:10" s="139" customFormat="1" ht="15" customHeight="1">
      <c r="A37" s="180" t="s">
        <v>17</v>
      </c>
      <c r="B37" s="181">
        <f aca="true" t="shared" si="9" ref="B37:I37">B30-B31+B33</f>
        <v>0</v>
      </c>
      <c r="C37" s="181">
        <f t="shared" si="9"/>
        <v>0</v>
      </c>
      <c r="D37" s="181">
        <f t="shared" si="9"/>
        <v>0</v>
      </c>
      <c r="E37" s="181">
        <f>E30-E31+E33</f>
        <v>0</v>
      </c>
      <c r="F37" s="181">
        <f>F30-F31+F33</f>
        <v>199104</v>
      </c>
      <c r="G37" s="181">
        <f t="shared" si="9"/>
        <v>33124</v>
      </c>
      <c r="H37" s="181">
        <f t="shared" si="9"/>
        <v>232228</v>
      </c>
      <c r="I37" s="181">
        <f t="shared" si="9"/>
        <v>316949</v>
      </c>
      <c r="J37" s="321"/>
    </row>
    <row r="38" ht="13.5" customHeight="1">
      <c r="A38" s="5"/>
    </row>
    <row r="39" ht="15">
      <c r="A39" s="6"/>
    </row>
    <row r="40" ht="15">
      <c r="A40" s="6"/>
    </row>
    <row r="41" ht="15">
      <c r="A41" s="6"/>
    </row>
    <row r="42" ht="15">
      <c r="A42" s="6"/>
    </row>
    <row r="43" ht="15">
      <c r="A43" s="6"/>
    </row>
    <row r="44" ht="15">
      <c r="A44" s="6"/>
    </row>
    <row r="45" ht="15">
      <c r="A45" s="6"/>
    </row>
    <row r="46" ht="15">
      <c r="A46" s="6"/>
    </row>
    <row r="47" ht="15">
      <c r="A47" s="6"/>
    </row>
    <row r="48" ht="15">
      <c r="A48" s="6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  <row r="73" ht="15">
      <c r="A73" s="6"/>
    </row>
    <row r="74" ht="15">
      <c r="A74" s="6"/>
    </row>
    <row r="75" ht="15">
      <c r="A75" s="6"/>
    </row>
    <row r="76" ht="15">
      <c r="A76" s="6"/>
    </row>
    <row r="77" ht="15">
      <c r="A77" s="6"/>
    </row>
    <row r="78" ht="15">
      <c r="A78" s="6"/>
    </row>
    <row r="79" ht="15">
      <c r="A79" s="6"/>
    </row>
    <row r="80" ht="15">
      <c r="A80" s="6"/>
    </row>
    <row r="81" ht="15">
      <c r="A81" s="6"/>
    </row>
    <row r="82" ht="15">
      <c r="A82" s="6"/>
    </row>
    <row r="83" ht="12.75">
      <c r="A83" s="11"/>
    </row>
    <row r="84" ht="12.75">
      <c r="A84" s="39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8"/>
    </row>
    <row r="96" ht="12.75">
      <c r="A96" s="8"/>
    </row>
    <row r="97" ht="12.75">
      <c r="A97" s="11"/>
    </row>
    <row r="98" ht="12.75">
      <c r="A98" s="11"/>
    </row>
    <row r="99" ht="12.75">
      <c r="A99" s="37"/>
    </row>
    <row r="100" ht="12.75">
      <c r="A100" s="36"/>
    </row>
    <row r="101" ht="12.75">
      <c r="A101" s="38"/>
    </row>
    <row r="102" ht="12.75">
      <c r="A102" s="36"/>
    </row>
    <row r="103" ht="12.75">
      <c r="A103" s="38"/>
    </row>
    <row r="104" ht="12.75">
      <c r="A104" s="9"/>
    </row>
    <row r="105" ht="12.75">
      <c r="A105" s="9"/>
    </row>
    <row r="106" ht="12.75">
      <c r="A106" s="9"/>
    </row>
    <row r="107" ht="12.75">
      <c r="A107" s="9"/>
    </row>
    <row r="108" ht="12.75">
      <c r="A108" s="9"/>
    </row>
    <row r="109" ht="12.75">
      <c r="A109" s="9"/>
    </row>
  </sheetData>
  <sheetProtection/>
  <mergeCells count="11">
    <mergeCell ref="H3:H5"/>
    <mergeCell ref="G3:G5"/>
    <mergeCell ref="C3:C5"/>
    <mergeCell ref="D3:D5"/>
    <mergeCell ref="E3:E5"/>
    <mergeCell ref="F3:F5"/>
    <mergeCell ref="A1:J1"/>
    <mergeCell ref="I3:I5"/>
    <mergeCell ref="J3:J5"/>
    <mergeCell ref="A3:A5"/>
    <mergeCell ref="B3:B5"/>
  </mergeCells>
  <printOptions horizontalCentered="1"/>
  <pageMargins left="0.2362204724409449" right="0.2362204724409449" top="0.7480314960629921" bottom="0.7480314960629921" header="0.31496062992125984" footer="0.31496062992125984"/>
  <pageSetup firstPageNumber="14" useFirstPageNumber="1"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view="pageBreakPreview" zoomScaleSheetLayoutView="100" workbookViewId="0" topLeftCell="A1">
      <selection activeCell="T2" sqref="T2"/>
    </sheetView>
  </sheetViews>
  <sheetFormatPr defaultColWidth="9.140625" defaultRowHeight="12.75"/>
  <cols>
    <col min="1" max="1" width="4.57421875" style="1" customWidth="1"/>
    <col min="2" max="2" width="8.57421875" style="0" customWidth="1"/>
    <col min="3" max="3" width="2.28125" style="0" customWidth="1"/>
    <col min="4" max="4" width="44.28125" style="0" customWidth="1"/>
    <col min="5" max="5" width="9.140625" style="0" customWidth="1"/>
    <col min="6" max="9" width="8.8515625" style="0" hidden="1" customWidth="1"/>
    <col min="10" max="10" width="9.00390625" style="0" hidden="1" customWidth="1"/>
    <col min="11" max="11" width="8.8515625" style="0" customWidth="1"/>
    <col min="12" max="14" width="9.140625" style="0" customWidth="1"/>
    <col min="15" max="18" width="8.8515625" style="0" hidden="1" customWidth="1"/>
    <col min="19" max="19" width="9.28125" style="0" hidden="1" customWidth="1"/>
    <col min="20" max="20" width="8.8515625" style="0" customWidth="1"/>
    <col min="21" max="22" width="9.140625" style="0" customWidth="1"/>
  </cols>
  <sheetData>
    <row r="1" spans="1:20" ht="14.25">
      <c r="A1" s="213" t="s">
        <v>347</v>
      </c>
      <c r="B1" s="214"/>
      <c r="C1" s="214"/>
      <c r="D1" s="214"/>
      <c r="E1" s="139"/>
      <c r="F1" s="139"/>
      <c r="G1" s="139"/>
      <c r="H1" s="139"/>
      <c r="I1" s="139"/>
      <c r="J1" s="139"/>
      <c r="K1" s="214"/>
      <c r="L1" s="214"/>
      <c r="M1" s="214"/>
      <c r="N1" s="215"/>
      <c r="O1" s="215"/>
      <c r="P1" s="215"/>
      <c r="Q1" s="215"/>
      <c r="R1" s="215"/>
      <c r="S1" s="215"/>
      <c r="T1" s="215"/>
    </row>
    <row r="2" spans="1:20" ht="14.25">
      <c r="A2" s="213"/>
      <c r="B2" s="214"/>
      <c r="C2" s="214"/>
      <c r="D2" s="214"/>
      <c r="E2" s="139"/>
      <c r="F2" s="139"/>
      <c r="G2" s="139"/>
      <c r="H2" s="139"/>
      <c r="I2" s="139"/>
      <c r="J2" s="139"/>
      <c r="K2" s="214"/>
      <c r="L2" s="214"/>
      <c r="M2" s="214"/>
      <c r="N2" s="215"/>
      <c r="O2" s="215"/>
      <c r="P2" s="215"/>
      <c r="Q2" s="215"/>
      <c r="R2" s="215"/>
      <c r="S2" s="215"/>
      <c r="T2" s="215"/>
    </row>
    <row r="3" spans="1:22" ht="13.5" customHeight="1">
      <c r="A3" s="406" t="s">
        <v>416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8"/>
      <c r="V3" s="409"/>
    </row>
    <row r="4" spans="1:22" ht="18.75" customHeight="1">
      <c r="A4" s="298"/>
      <c r="B4" s="299"/>
      <c r="C4" s="299"/>
      <c r="D4" s="300"/>
      <c r="E4" s="410" t="s">
        <v>30</v>
      </c>
      <c r="F4" s="411"/>
      <c r="G4" s="411"/>
      <c r="H4" s="411"/>
      <c r="I4" s="411"/>
      <c r="J4" s="411"/>
      <c r="K4" s="412"/>
      <c r="L4" s="412"/>
      <c r="M4" s="413"/>
      <c r="N4" s="401" t="s">
        <v>29</v>
      </c>
      <c r="O4" s="402"/>
      <c r="P4" s="402"/>
      <c r="Q4" s="402"/>
      <c r="R4" s="402"/>
      <c r="S4" s="402"/>
      <c r="T4" s="403"/>
      <c r="U4" s="404"/>
      <c r="V4" s="405"/>
    </row>
    <row r="5" spans="1:22" ht="27.75" customHeight="1">
      <c r="A5" s="398" t="s">
        <v>190</v>
      </c>
      <c r="B5" s="397" t="s">
        <v>159</v>
      </c>
      <c r="C5" s="400"/>
      <c r="D5" s="396" t="s">
        <v>160</v>
      </c>
      <c r="E5" s="386" t="s">
        <v>430</v>
      </c>
      <c r="F5" s="386" t="s">
        <v>457</v>
      </c>
      <c r="G5" s="386" t="s">
        <v>390</v>
      </c>
      <c r="H5" s="386" t="s">
        <v>461</v>
      </c>
      <c r="I5" s="386" t="s">
        <v>464</v>
      </c>
      <c r="J5" s="386" t="s">
        <v>472</v>
      </c>
      <c r="K5" s="386" t="s">
        <v>362</v>
      </c>
      <c r="L5" s="384" t="s">
        <v>469</v>
      </c>
      <c r="M5" s="384" t="s">
        <v>371</v>
      </c>
      <c r="N5" s="386" t="s">
        <v>430</v>
      </c>
      <c r="O5" s="386" t="s">
        <v>457</v>
      </c>
      <c r="P5" s="386" t="s">
        <v>390</v>
      </c>
      <c r="Q5" s="386" t="s">
        <v>461</v>
      </c>
      <c r="R5" s="386" t="s">
        <v>464</v>
      </c>
      <c r="S5" s="386" t="s">
        <v>472</v>
      </c>
      <c r="T5" s="386" t="s">
        <v>362</v>
      </c>
      <c r="U5" s="384" t="s">
        <v>469</v>
      </c>
      <c r="V5" s="384" t="s">
        <v>371</v>
      </c>
    </row>
    <row r="6" spans="1:22" ht="27.75" customHeight="1">
      <c r="A6" s="399"/>
      <c r="B6" s="397"/>
      <c r="C6" s="400"/>
      <c r="D6" s="396"/>
      <c r="E6" s="386"/>
      <c r="F6" s="386"/>
      <c r="G6" s="386"/>
      <c r="H6" s="386"/>
      <c r="I6" s="386"/>
      <c r="J6" s="386"/>
      <c r="K6" s="386"/>
      <c r="L6" s="385"/>
      <c r="M6" s="385"/>
      <c r="N6" s="386"/>
      <c r="O6" s="386"/>
      <c r="P6" s="386"/>
      <c r="Q6" s="386"/>
      <c r="R6" s="386"/>
      <c r="S6" s="386"/>
      <c r="T6" s="386"/>
      <c r="U6" s="385"/>
      <c r="V6" s="385"/>
    </row>
    <row r="7" spans="1:22" s="25" customFormat="1" ht="15" customHeight="1">
      <c r="A7" s="97" t="s">
        <v>355</v>
      </c>
      <c r="B7" s="98"/>
      <c r="C7" s="216"/>
      <c r="D7" s="216"/>
      <c r="E7" s="217">
        <f>E8+E26+E29+E32+E43+E36</f>
        <v>122386</v>
      </c>
      <c r="F7" s="217">
        <f aca="true" t="shared" si="0" ref="F7:N7">F8+F26+F29+F32+F43+F36</f>
        <v>60000</v>
      </c>
      <c r="G7" s="217">
        <f>G8+G26+G29+G32+G43+G36</f>
        <v>0</v>
      </c>
      <c r="H7" s="217">
        <f>H8+H26+H29+H32+H43+H36</f>
        <v>0</v>
      </c>
      <c r="I7" s="217">
        <f>I8+I26+I29+I32+I43+I36</f>
        <v>0</v>
      </c>
      <c r="J7" s="217">
        <f t="shared" si="0"/>
        <v>0</v>
      </c>
      <c r="K7" s="217">
        <f t="shared" si="0"/>
        <v>182386</v>
      </c>
      <c r="L7" s="217">
        <f t="shared" si="0"/>
        <v>172390</v>
      </c>
      <c r="M7" s="310">
        <f>SUM(L7/K7)</f>
        <v>0.9451931617558366</v>
      </c>
      <c r="N7" s="217">
        <f t="shared" si="0"/>
        <v>26000</v>
      </c>
      <c r="O7" s="217">
        <f aca="true" t="shared" si="1" ref="O7:U7">O8+O26+O29+O32+O43+O36</f>
        <v>0</v>
      </c>
      <c r="P7" s="217">
        <f t="shared" si="1"/>
        <v>0</v>
      </c>
      <c r="Q7" s="217">
        <f t="shared" si="1"/>
        <v>0</v>
      </c>
      <c r="R7" s="217">
        <f>R8+R26+R29+R32+R43+R36</f>
        <v>0</v>
      </c>
      <c r="S7" s="217">
        <f t="shared" si="1"/>
        <v>0</v>
      </c>
      <c r="T7" s="217">
        <f t="shared" si="1"/>
        <v>26000</v>
      </c>
      <c r="U7" s="217">
        <f t="shared" si="1"/>
        <v>25920</v>
      </c>
      <c r="V7" s="310">
        <f>SUM(U7/T7)</f>
        <v>0.9969230769230769</v>
      </c>
    </row>
    <row r="8" spans="1:22" ht="15" customHeight="1">
      <c r="A8" s="219">
        <v>1</v>
      </c>
      <c r="B8" s="220" t="s">
        <v>474</v>
      </c>
      <c r="C8" s="221"/>
      <c r="D8" s="221"/>
      <c r="E8" s="222">
        <f aca="true" t="shared" si="2" ref="E8:L8">E9+E17</f>
        <v>12099</v>
      </c>
      <c r="F8" s="222">
        <f t="shared" si="2"/>
        <v>0</v>
      </c>
      <c r="G8" s="222">
        <f t="shared" si="2"/>
        <v>0</v>
      </c>
      <c r="H8" s="222">
        <f>H9+H17</f>
        <v>0</v>
      </c>
      <c r="I8" s="222">
        <f>I9+I17</f>
        <v>-600</v>
      </c>
      <c r="J8" s="222">
        <f t="shared" si="2"/>
        <v>0</v>
      </c>
      <c r="K8" s="222">
        <f t="shared" si="2"/>
        <v>11499</v>
      </c>
      <c r="L8" s="154">
        <f t="shared" si="2"/>
        <v>6485</v>
      </c>
      <c r="M8" s="305">
        <f>SUM(L8/K8)</f>
        <v>0.5639620836594487</v>
      </c>
      <c r="N8" s="222">
        <f aca="true" t="shared" si="3" ref="N8:U8">N9+N17</f>
        <v>26000</v>
      </c>
      <c r="O8" s="222">
        <f t="shared" si="3"/>
        <v>0</v>
      </c>
      <c r="P8" s="222">
        <f t="shared" si="3"/>
        <v>0</v>
      </c>
      <c r="Q8" s="222">
        <f>Q9+Q17</f>
        <v>0</v>
      </c>
      <c r="R8" s="222">
        <f>R9+R17</f>
        <v>0</v>
      </c>
      <c r="S8" s="222">
        <f t="shared" si="3"/>
        <v>0</v>
      </c>
      <c r="T8" s="222">
        <f t="shared" si="3"/>
        <v>26000</v>
      </c>
      <c r="U8" s="222">
        <f t="shared" si="3"/>
        <v>25920</v>
      </c>
      <c r="V8" s="305">
        <f>SUM(U8/T8)</f>
        <v>0.9969230769230769</v>
      </c>
    </row>
    <row r="9" spans="1:22" ht="15" customHeight="1">
      <c r="A9" s="223" t="s">
        <v>278</v>
      </c>
      <c r="B9" s="224" t="s">
        <v>203</v>
      </c>
      <c r="C9" s="389" t="s">
        <v>281</v>
      </c>
      <c r="D9" s="390"/>
      <c r="E9" s="99">
        <f aca="true" t="shared" si="4" ref="E9:L9">SUM(E10:E16)</f>
        <v>4613</v>
      </c>
      <c r="F9" s="99">
        <f t="shared" si="4"/>
        <v>0</v>
      </c>
      <c r="G9" s="99">
        <f t="shared" si="4"/>
        <v>0</v>
      </c>
      <c r="H9" s="99">
        <f>SUM(H10:H16)</f>
        <v>0</v>
      </c>
      <c r="I9" s="99">
        <f>SUM(I10:I16)</f>
        <v>-600</v>
      </c>
      <c r="J9" s="99">
        <f t="shared" si="4"/>
        <v>0</v>
      </c>
      <c r="K9" s="99">
        <f t="shared" si="4"/>
        <v>4013</v>
      </c>
      <c r="L9" s="99">
        <f t="shared" si="4"/>
        <v>945</v>
      </c>
      <c r="M9" s="306">
        <f>SUM(L9/K9)</f>
        <v>0.23548467480687765</v>
      </c>
      <c r="N9" s="99">
        <f aca="true" t="shared" si="5" ref="N9:U9">SUM(N10:N16)</f>
        <v>0</v>
      </c>
      <c r="O9" s="99">
        <f t="shared" si="5"/>
        <v>0</v>
      </c>
      <c r="P9" s="99">
        <f t="shared" si="5"/>
        <v>0</v>
      </c>
      <c r="Q9" s="99">
        <f>SUM(Q10:Q16)</f>
        <v>0</v>
      </c>
      <c r="R9" s="99">
        <f>SUM(R10:R16)</f>
        <v>0</v>
      </c>
      <c r="S9" s="99">
        <f t="shared" si="5"/>
        <v>0</v>
      </c>
      <c r="T9" s="99">
        <f t="shared" si="5"/>
        <v>0</v>
      </c>
      <c r="U9" s="99">
        <f t="shared" si="5"/>
        <v>0</v>
      </c>
      <c r="V9" s="306">
        <v>0</v>
      </c>
    </row>
    <row r="10" spans="1:22" ht="15" customHeight="1">
      <c r="A10" s="218"/>
      <c r="B10" s="225"/>
      <c r="C10" s="170" t="s">
        <v>24</v>
      </c>
      <c r="D10" s="126" t="s">
        <v>216</v>
      </c>
      <c r="E10" s="122">
        <v>700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f aca="true" t="shared" si="6" ref="K10:K16">SUM(E10:J10)</f>
        <v>700</v>
      </c>
      <c r="L10" s="102">
        <v>182</v>
      </c>
      <c r="M10" s="311">
        <f>SUM(L10/K10)</f>
        <v>0.26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f aca="true" t="shared" si="7" ref="T10:T16">SUM(N10:S10)</f>
        <v>0</v>
      </c>
      <c r="U10" s="102">
        <v>0</v>
      </c>
      <c r="V10" s="311">
        <v>0</v>
      </c>
    </row>
    <row r="11" spans="1:22" ht="15" customHeight="1">
      <c r="A11" s="218"/>
      <c r="B11" s="225"/>
      <c r="C11" s="170" t="s">
        <v>25</v>
      </c>
      <c r="D11" s="126" t="s">
        <v>162</v>
      </c>
      <c r="E11" s="122">
        <v>70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f t="shared" si="6"/>
        <v>70</v>
      </c>
      <c r="L11" s="102">
        <v>29</v>
      </c>
      <c r="M11" s="311">
        <f aca="true" t="shared" si="8" ref="M11:M16">SUM(L11/K11)</f>
        <v>0.4142857142857143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f t="shared" si="7"/>
        <v>0</v>
      </c>
      <c r="U11" s="102">
        <v>0</v>
      </c>
      <c r="V11" s="311">
        <v>0</v>
      </c>
    </row>
    <row r="12" spans="1:22" ht="15" customHeight="1">
      <c r="A12" s="218"/>
      <c r="B12" s="225"/>
      <c r="C12" s="170" t="s">
        <v>26</v>
      </c>
      <c r="D12" s="127" t="s">
        <v>163</v>
      </c>
      <c r="E12" s="104">
        <v>200</v>
      </c>
      <c r="F12" s="102">
        <v>0</v>
      </c>
      <c r="G12" s="102">
        <v>0</v>
      </c>
      <c r="H12" s="102">
        <v>0</v>
      </c>
      <c r="I12" s="102">
        <v>100</v>
      </c>
      <c r="J12" s="102">
        <v>0</v>
      </c>
      <c r="K12" s="102">
        <f t="shared" si="6"/>
        <v>300</v>
      </c>
      <c r="L12" s="102">
        <v>187</v>
      </c>
      <c r="M12" s="311">
        <f t="shared" si="8"/>
        <v>0.6233333333333333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f t="shared" si="7"/>
        <v>0</v>
      </c>
      <c r="U12" s="102">
        <v>0</v>
      </c>
      <c r="V12" s="311">
        <v>0</v>
      </c>
    </row>
    <row r="13" spans="1:22" ht="15" customHeight="1">
      <c r="A13" s="218"/>
      <c r="B13" s="225"/>
      <c r="C13" s="387" t="s">
        <v>27</v>
      </c>
      <c r="D13" s="127" t="s">
        <v>83</v>
      </c>
      <c r="E13" s="104">
        <v>1440</v>
      </c>
      <c r="F13" s="102">
        <v>0</v>
      </c>
      <c r="G13" s="102">
        <v>0</v>
      </c>
      <c r="H13" s="102">
        <v>0</v>
      </c>
      <c r="I13" s="102">
        <v>-700</v>
      </c>
      <c r="J13" s="102">
        <v>0</v>
      </c>
      <c r="K13" s="102">
        <f t="shared" si="6"/>
        <v>740</v>
      </c>
      <c r="L13" s="102">
        <v>0</v>
      </c>
      <c r="M13" s="311">
        <f t="shared" si="8"/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f t="shared" si="7"/>
        <v>0</v>
      </c>
      <c r="U13" s="102">
        <v>0</v>
      </c>
      <c r="V13" s="311">
        <v>0</v>
      </c>
    </row>
    <row r="14" spans="1:22" ht="15" customHeight="1">
      <c r="A14" s="218"/>
      <c r="B14" s="225"/>
      <c r="C14" s="388"/>
      <c r="D14" s="127" t="s">
        <v>161</v>
      </c>
      <c r="E14" s="104">
        <v>503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f t="shared" si="6"/>
        <v>503</v>
      </c>
      <c r="L14" s="102">
        <v>0</v>
      </c>
      <c r="M14" s="311">
        <f t="shared" si="8"/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f t="shared" si="7"/>
        <v>0</v>
      </c>
      <c r="U14" s="102">
        <v>0</v>
      </c>
      <c r="V14" s="311">
        <v>0</v>
      </c>
    </row>
    <row r="15" spans="1:22" s="42" customFormat="1" ht="15" customHeight="1">
      <c r="A15" s="218"/>
      <c r="B15" s="225"/>
      <c r="C15" s="170" t="s">
        <v>40</v>
      </c>
      <c r="D15" s="127" t="s">
        <v>140</v>
      </c>
      <c r="E15" s="104">
        <v>1000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f t="shared" si="6"/>
        <v>1000</v>
      </c>
      <c r="L15" s="102">
        <v>44</v>
      </c>
      <c r="M15" s="311">
        <f t="shared" si="8"/>
        <v>0.044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f t="shared" si="7"/>
        <v>0</v>
      </c>
      <c r="U15" s="102">
        <v>0</v>
      </c>
      <c r="V15" s="311">
        <v>0</v>
      </c>
    </row>
    <row r="16" spans="1:22" ht="15" customHeight="1">
      <c r="A16" s="218"/>
      <c r="B16" s="225"/>
      <c r="C16" s="170" t="s">
        <v>42</v>
      </c>
      <c r="D16" s="127" t="s">
        <v>84</v>
      </c>
      <c r="E16" s="104">
        <v>700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f t="shared" si="6"/>
        <v>700</v>
      </c>
      <c r="L16" s="102">
        <v>503</v>
      </c>
      <c r="M16" s="311">
        <f t="shared" si="8"/>
        <v>0.7185714285714285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f t="shared" si="7"/>
        <v>0</v>
      </c>
      <c r="U16" s="102">
        <v>0</v>
      </c>
      <c r="V16" s="311">
        <v>0</v>
      </c>
    </row>
    <row r="17" spans="1:22" ht="15" customHeight="1">
      <c r="A17" s="223" t="s">
        <v>277</v>
      </c>
      <c r="B17" s="224" t="s">
        <v>203</v>
      </c>
      <c r="C17" s="389" t="s">
        <v>282</v>
      </c>
      <c r="D17" s="391"/>
      <c r="E17" s="226">
        <f aca="true" t="shared" si="9" ref="E17:L17">SUM(E18:E25)</f>
        <v>7486</v>
      </c>
      <c r="F17" s="226">
        <f t="shared" si="9"/>
        <v>0</v>
      </c>
      <c r="G17" s="226">
        <f t="shared" si="9"/>
        <v>0</v>
      </c>
      <c r="H17" s="226">
        <f>SUM(H18:H25)</f>
        <v>0</v>
      </c>
      <c r="I17" s="226">
        <f>SUM(I18:I25)</f>
        <v>0</v>
      </c>
      <c r="J17" s="226">
        <f t="shared" si="9"/>
        <v>0</v>
      </c>
      <c r="K17" s="226">
        <f t="shared" si="9"/>
        <v>7486</v>
      </c>
      <c r="L17" s="226">
        <f t="shared" si="9"/>
        <v>5540</v>
      </c>
      <c r="M17" s="306">
        <f>SUM(L17/K17)</f>
        <v>0.7400480897675661</v>
      </c>
      <c r="N17" s="226">
        <f aca="true" t="shared" si="10" ref="N17:U17">SUM(N18:N25)</f>
        <v>26000</v>
      </c>
      <c r="O17" s="226">
        <f t="shared" si="10"/>
        <v>0</v>
      </c>
      <c r="P17" s="226">
        <f t="shared" si="10"/>
        <v>0</v>
      </c>
      <c r="Q17" s="226">
        <f>SUM(Q18:Q25)</f>
        <v>0</v>
      </c>
      <c r="R17" s="226">
        <f>SUM(R18:R25)</f>
        <v>0</v>
      </c>
      <c r="S17" s="226">
        <f t="shared" si="10"/>
        <v>0</v>
      </c>
      <c r="T17" s="226">
        <f t="shared" si="10"/>
        <v>26000</v>
      </c>
      <c r="U17" s="226">
        <f t="shared" si="10"/>
        <v>25920</v>
      </c>
      <c r="V17" s="306">
        <f>SUM(U17/T17)</f>
        <v>0.9969230769230769</v>
      </c>
    </row>
    <row r="18" spans="1:22" ht="15" customHeight="1">
      <c r="A18" s="218"/>
      <c r="B18" s="227"/>
      <c r="C18" s="228">
        <v>1</v>
      </c>
      <c r="D18" s="126" t="s">
        <v>216</v>
      </c>
      <c r="E18" s="122">
        <v>700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f aca="true" t="shared" si="11" ref="K18:K25">SUM(E18:J18)</f>
        <v>700</v>
      </c>
      <c r="L18" s="102">
        <v>600</v>
      </c>
      <c r="M18" s="311">
        <f aca="true" t="shared" si="12" ref="M18:M25">SUM(L18/K18)</f>
        <v>0.8571428571428571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f aca="true" t="shared" si="13" ref="T18:T25">SUM(N18:S18)</f>
        <v>0</v>
      </c>
      <c r="U18" s="102">
        <v>0</v>
      </c>
      <c r="V18" s="311">
        <v>0</v>
      </c>
    </row>
    <row r="19" spans="1:22" ht="15" customHeight="1">
      <c r="A19" s="218"/>
      <c r="B19" s="227"/>
      <c r="C19" s="228">
        <v>2</v>
      </c>
      <c r="D19" s="126" t="s">
        <v>162</v>
      </c>
      <c r="E19" s="122">
        <v>100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f t="shared" si="11"/>
        <v>100</v>
      </c>
      <c r="L19" s="102">
        <v>33</v>
      </c>
      <c r="M19" s="311">
        <f t="shared" si="12"/>
        <v>0.33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f t="shared" si="13"/>
        <v>0</v>
      </c>
      <c r="U19" s="102">
        <v>0</v>
      </c>
      <c r="V19" s="311">
        <v>0</v>
      </c>
    </row>
    <row r="20" spans="1:22" ht="15" customHeight="1">
      <c r="A20" s="218"/>
      <c r="B20" s="227"/>
      <c r="C20" s="228">
        <v>3</v>
      </c>
      <c r="D20" s="127" t="s">
        <v>163</v>
      </c>
      <c r="E20" s="104">
        <v>200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f t="shared" si="11"/>
        <v>200</v>
      </c>
      <c r="L20" s="102">
        <v>73</v>
      </c>
      <c r="M20" s="311">
        <f t="shared" si="12"/>
        <v>0.365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f t="shared" si="13"/>
        <v>0</v>
      </c>
      <c r="U20" s="102">
        <v>0</v>
      </c>
      <c r="V20" s="311">
        <v>0</v>
      </c>
    </row>
    <row r="21" spans="1:22" ht="15" customHeight="1">
      <c r="A21" s="218"/>
      <c r="B21" s="227"/>
      <c r="C21" s="387" t="s">
        <v>27</v>
      </c>
      <c r="D21" s="127" t="s">
        <v>83</v>
      </c>
      <c r="E21" s="104">
        <v>1620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f t="shared" si="11"/>
        <v>1620</v>
      </c>
      <c r="L21" s="102">
        <v>1620</v>
      </c>
      <c r="M21" s="311">
        <f t="shared" si="12"/>
        <v>1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f t="shared" si="13"/>
        <v>0</v>
      </c>
      <c r="U21" s="102">
        <v>0</v>
      </c>
      <c r="V21" s="311">
        <v>0</v>
      </c>
    </row>
    <row r="22" spans="1:22" ht="15" customHeight="1">
      <c r="A22" s="218"/>
      <c r="B22" s="225"/>
      <c r="C22" s="388"/>
      <c r="D22" s="127" t="s">
        <v>161</v>
      </c>
      <c r="E22" s="104">
        <v>366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f t="shared" si="11"/>
        <v>366</v>
      </c>
      <c r="L22" s="102">
        <v>365</v>
      </c>
      <c r="M22" s="311">
        <f t="shared" si="12"/>
        <v>0.9972677595628415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f t="shared" si="13"/>
        <v>0</v>
      </c>
      <c r="U22" s="102">
        <v>0</v>
      </c>
      <c r="V22" s="311">
        <v>0</v>
      </c>
    </row>
    <row r="23" spans="1:22" ht="15" customHeight="1">
      <c r="A23" s="218"/>
      <c r="B23" s="227"/>
      <c r="C23" s="228">
        <v>6</v>
      </c>
      <c r="D23" s="127" t="s">
        <v>164</v>
      </c>
      <c r="E23" s="104">
        <v>1800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f t="shared" si="11"/>
        <v>1800</v>
      </c>
      <c r="L23" s="102">
        <v>1800</v>
      </c>
      <c r="M23" s="311">
        <f t="shared" si="12"/>
        <v>1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f t="shared" si="13"/>
        <v>0</v>
      </c>
      <c r="U23" s="102">
        <v>0</v>
      </c>
      <c r="V23" s="311">
        <v>0</v>
      </c>
    </row>
    <row r="24" spans="1:22" ht="15" customHeight="1">
      <c r="A24" s="218"/>
      <c r="B24" s="227"/>
      <c r="C24" s="228">
        <v>7</v>
      </c>
      <c r="D24" s="127" t="s">
        <v>84</v>
      </c>
      <c r="E24" s="104">
        <v>1700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f t="shared" si="11"/>
        <v>1700</v>
      </c>
      <c r="L24" s="102">
        <v>797</v>
      </c>
      <c r="M24" s="311">
        <f t="shared" si="12"/>
        <v>0.4688235294117647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f t="shared" si="13"/>
        <v>0</v>
      </c>
      <c r="U24" s="102">
        <v>0</v>
      </c>
      <c r="V24" s="311">
        <v>0</v>
      </c>
    </row>
    <row r="25" spans="1:22" s="42" customFormat="1" ht="15" customHeight="1">
      <c r="A25" s="218"/>
      <c r="B25" s="227"/>
      <c r="C25" s="228">
        <v>8</v>
      </c>
      <c r="D25" s="127" t="s">
        <v>140</v>
      </c>
      <c r="E25" s="104">
        <v>1000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f t="shared" si="11"/>
        <v>1000</v>
      </c>
      <c r="L25" s="102">
        <v>252</v>
      </c>
      <c r="M25" s="311">
        <f t="shared" si="12"/>
        <v>0.252</v>
      </c>
      <c r="N25" s="102">
        <v>26000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f t="shared" si="13"/>
        <v>26000</v>
      </c>
      <c r="U25" s="102">
        <v>25920</v>
      </c>
      <c r="V25" s="311">
        <f>SUM(U25/T25)</f>
        <v>0.9969230769230769</v>
      </c>
    </row>
    <row r="26" spans="1:22" s="42" customFormat="1" ht="15" customHeight="1">
      <c r="A26" s="219">
        <v>2</v>
      </c>
      <c r="B26" s="161" t="s">
        <v>376</v>
      </c>
      <c r="C26" s="302"/>
      <c r="D26" s="302"/>
      <c r="E26" s="154">
        <f>E27</f>
        <v>0</v>
      </c>
      <c r="F26" s="154">
        <f aca="true" t="shared" si="14" ref="F26:U27">F27</f>
        <v>0</v>
      </c>
      <c r="G26" s="154">
        <f t="shared" si="14"/>
        <v>0</v>
      </c>
      <c r="H26" s="154">
        <f t="shared" si="14"/>
        <v>0</v>
      </c>
      <c r="I26" s="154">
        <f t="shared" si="14"/>
        <v>0</v>
      </c>
      <c r="J26" s="154">
        <f t="shared" si="14"/>
        <v>0</v>
      </c>
      <c r="K26" s="154">
        <f t="shared" si="14"/>
        <v>0</v>
      </c>
      <c r="L26" s="154">
        <f t="shared" si="14"/>
        <v>0</v>
      </c>
      <c r="M26" s="305">
        <v>0</v>
      </c>
      <c r="N26" s="154">
        <f t="shared" si="14"/>
        <v>0</v>
      </c>
      <c r="O26" s="154">
        <f t="shared" si="14"/>
        <v>0</v>
      </c>
      <c r="P26" s="154">
        <f t="shared" si="14"/>
        <v>0</v>
      </c>
      <c r="Q26" s="154">
        <f t="shared" si="14"/>
        <v>0</v>
      </c>
      <c r="R26" s="154">
        <f t="shared" si="14"/>
        <v>0</v>
      </c>
      <c r="S26" s="154">
        <f t="shared" si="14"/>
        <v>0</v>
      </c>
      <c r="T26" s="154">
        <f t="shared" si="14"/>
        <v>0</v>
      </c>
      <c r="U26" s="154">
        <f t="shared" si="14"/>
        <v>0</v>
      </c>
      <c r="V26" s="305">
        <v>0</v>
      </c>
    </row>
    <row r="27" spans="1:22" s="42" customFormat="1" ht="15" customHeight="1">
      <c r="A27" s="223" t="s">
        <v>377</v>
      </c>
      <c r="B27" s="88" t="s">
        <v>202</v>
      </c>
      <c r="C27" s="392" t="s">
        <v>91</v>
      </c>
      <c r="D27" s="391"/>
      <c r="E27" s="99">
        <f>E28</f>
        <v>0</v>
      </c>
      <c r="F27" s="99">
        <f t="shared" si="14"/>
        <v>0</v>
      </c>
      <c r="G27" s="99">
        <f t="shared" si="14"/>
        <v>0</v>
      </c>
      <c r="H27" s="99">
        <f t="shared" si="14"/>
        <v>0</v>
      </c>
      <c r="I27" s="99">
        <f t="shared" si="14"/>
        <v>0</v>
      </c>
      <c r="J27" s="99">
        <f t="shared" si="14"/>
        <v>0</v>
      </c>
      <c r="K27" s="99">
        <f t="shared" si="14"/>
        <v>0</v>
      </c>
      <c r="L27" s="99">
        <f t="shared" si="14"/>
        <v>0</v>
      </c>
      <c r="M27" s="306">
        <v>0</v>
      </c>
      <c r="N27" s="99">
        <f t="shared" si="14"/>
        <v>0</v>
      </c>
      <c r="O27" s="99">
        <f t="shared" si="14"/>
        <v>0</v>
      </c>
      <c r="P27" s="99">
        <f t="shared" si="14"/>
        <v>0</v>
      </c>
      <c r="Q27" s="99">
        <f t="shared" si="14"/>
        <v>0</v>
      </c>
      <c r="R27" s="99">
        <f t="shared" si="14"/>
        <v>0</v>
      </c>
      <c r="S27" s="99">
        <f t="shared" si="14"/>
        <v>0</v>
      </c>
      <c r="T27" s="99">
        <f t="shared" si="14"/>
        <v>0</v>
      </c>
      <c r="U27" s="99">
        <f t="shared" si="14"/>
        <v>0</v>
      </c>
      <c r="V27" s="306">
        <v>0</v>
      </c>
    </row>
    <row r="28" spans="1:22" s="42" customFormat="1" ht="15" customHeight="1">
      <c r="A28" s="229"/>
      <c r="B28" s="225"/>
      <c r="C28" s="170" t="s">
        <v>24</v>
      </c>
      <c r="D28" s="126" t="s">
        <v>378</v>
      </c>
      <c r="E28" s="12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f>SUM(E28:J28)</f>
        <v>0</v>
      </c>
      <c r="L28" s="102">
        <v>0</v>
      </c>
      <c r="M28" s="311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f>SUM(N28:S28)</f>
        <v>0</v>
      </c>
      <c r="U28" s="102">
        <v>0</v>
      </c>
      <c r="V28" s="311">
        <v>0</v>
      </c>
    </row>
    <row r="29" spans="1:22" ht="15" customHeight="1">
      <c r="A29" s="151">
        <v>3</v>
      </c>
      <c r="B29" s="230" t="s">
        <v>108</v>
      </c>
      <c r="C29" s="231"/>
      <c r="D29" s="231"/>
      <c r="E29" s="154">
        <f>E30</f>
        <v>200</v>
      </c>
      <c r="F29" s="154">
        <f aca="true" t="shared" si="15" ref="F29:U30">F30</f>
        <v>0</v>
      </c>
      <c r="G29" s="154">
        <f t="shared" si="15"/>
        <v>0</v>
      </c>
      <c r="H29" s="154">
        <f t="shared" si="15"/>
        <v>0</v>
      </c>
      <c r="I29" s="154">
        <f t="shared" si="15"/>
        <v>0</v>
      </c>
      <c r="J29" s="154">
        <f t="shared" si="15"/>
        <v>0</v>
      </c>
      <c r="K29" s="154">
        <f t="shared" si="15"/>
        <v>200</v>
      </c>
      <c r="L29" s="154">
        <f t="shared" si="15"/>
        <v>197</v>
      </c>
      <c r="M29" s="305">
        <f aca="true" t="shared" si="16" ref="M29:M42">SUM(L29/K29)</f>
        <v>0.985</v>
      </c>
      <c r="N29" s="154">
        <f t="shared" si="15"/>
        <v>0</v>
      </c>
      <c r="O29" s="154">
        <f t="shared" si="15"/>
        <v>0</v>
      </c>
      <c r="P29" s="154">
        <f t="shared" si="15"/>
        <v>0</v>
      </c>
      <c r="Q29" s="154">
        <f t="shared" si="15"/>
        <v>0</v>
      </c>
      <c r="R29" s="154">
        <f t="shared" si="15"/>
        <v>0</v>
      </c>
      <c r="S29" s="154">
        <f t="shared" si="15"/>
        <v>0</v>
      </c>
      <c r="T29" s="154">
        <f t="shared" si="15"/>
        <v>0</v>
      </c>
      <c r="U29" s="154">
        <f t="shared" si="15"/>
        <v>0</v>
      </c>
      <c r="V29" s="305">
        <v>0</v>
      </c>
    </row>
    <row r="30" spans="1:22" ht="15" customHeight="1">
      <c r="A30" s="90" t="s">
        <v>276</v>
      </c>
      <c r="B30" s="88" t="s">
        <v>202</v>
      </c>
      <c r="C30" s="392" t="s">
        <v>91</v>
      </c>
      <c r="D30" s="391"/>
      <c r="E30" s="99">
        <f>E31</f>
        <v>200</v>
      </c>
      <c r="F30" s="99">
        <f t="shared" si="15"/>
        <v>0</v>
      </c>
      <c r="G30" s="99">
        <f t="shared" si="15"/>
        <v>0</v>
      </c>
      <c r="H30" s="99">
        <f t="shared" si="15"/>
        <v>0</v>
      </c>
      <c r="I30" s="99">
        <f t="shared" si="15"/>
        <v>0</v>
      </c>
      <c r="J30" s="99">
        <f t="shared" si="15"/>
        <v>0</v>
      </c>
      <c r="K30" s="99">
        <f t="shared" si="15"/>
        <v>200</v>
      </c>
      <c r="L30" s="99">
        <f t="shared" si="15"/>
        <v>197</v>
      </c>
      <c r="M30" s="306">
        <f t="shared" si="16"/>
        <v>0.985</v>
      </c>
      <c r="N30" s="99">
        <f t="shared" si="15"/>
        <v>0</v>
      </c>
      <c r="O30" s="99">
        <f t="shared" si="15"/>
        <v>0</v>
      </c>
      <c r="P30" s="99">
        <f t="shared" si="15"/>
        <v>0</v>
      </c>
      <c r="Q30" s="99">
        <f t="shared" si="15"/>
        <v>0</v>
      </c>
      <c r="R30" s="99">
        <f t="shared" si="15"/>
        <v>0</v>
      </c>
      <c r="S30" s="99">
        <f t="shared" si="15"/>
        <v>0</v>
      </c>
      <c r="T30" s="99">
        <f t="shared" si="15"/>
        <v>0</v>
      </c>
      <c r="U30" s="99">
        <f t="shared" si="15"/>
        <v>0</v>
      </c>
      <c r="V30" s="306">
        <v>0</v>
      </c>
    </row>
    <row r="31" spans="1:22" ht="15" customHeight="1">
      <c r="A31" s="113"/>
      <c r="B31" s="190"/>
      <c r="C31" s="79" t="s">
        <v>24</v>
      </c>
      <c r="D31" s="130" t="s">
        <v>39</v>
      </c>
      <c r="E31" s="122">
        <v>200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f>SUM(E31:J31)</f>
        <v>200</v>
      </c>
      <c r="L31" s="102">
        <v>197</v>
      </c>
      <c r="M31" s="311">
        <f t="shared" si="16"/>
        <v>0.985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f>SUM(N31:S31)</f>
        <v>0</v>
      </c>
      <c r="U31" s="102">
        <v>0</v>
      </c>
      <c r="V31" s="311">
        <v>0</v>
      </c>
    </row>
    <row r="32" spans="1:22" ht="15" customHeight="1">
      <c r="A32" s="151">
        <v>4</v>
      </c>
      <c r="B32" s="230" t="s">
        <v>109</v>
      </c>
      <c r="C32" s="231"/>
      <c r="D32" s="231"/>
      <c r="E32" s="154">
        <f aca="true" t="shared" si="17" ref="E32:L32">E33</f>
        <v>6650</v>
      </c>
      <c r="F32" s="154">
        <f t="shared" si="17"/>
        <v>0</v>
      </c>
      <c r="G32" s="154">
        <f t="shared" si="17"/>
        <v>0</v>
      </c>
      <c r="H32" s="154">
        <f t="shared" si="17"/>
        <v>0</v>
      </c>
      <c r="I32" s="154">
        <f t="shared" si="17"/>
        <v>0</v>
      </c>
      <c r="J32" s="154">
        <f t="shared" si="17"/>
        <v>0</v>
      </c>
      <c r="K32" s="154">
        <f t="shared" si="17"/>
        <v>6650</v>
      </c>
      <c r="L32" s="154">
        <f t="shared" si="17"/>
        <v>6650</v>
      </c>
      <c r="M32" s="305">
        <f t="shared" si="16"/>
        <v>1</v>
      </c>
      <c r="N32" s="154">
        <f aca="true" t="shared" si="18" ref="N32:U32">N33</f>
        <v>0</v>
      </c>
      <c r="O32" s="154">
        <f t="shared" si="18"/>
        <v>0</v>
      </c>
      <c r="P32" s="154">
        <f t="shared" si="18"/>
        <v>0</v>
      </c>
      <c r="Q32" s="154">
        <f t="shared" si="18"/>
        <v>0</v>
      </c>
      <c r="R32" s="154">
        <f t="shared" si="18"/>
        <v>0</v>
      </c>
      <c r="S32" s="154">
        <f t="shared" si="18"/>
        <v>0</v>
      </c>
      <c r="T32" s="154">
        <f t="shared" si="18"/>
        <v>0</v>
      </c>
      <c r="U32" s="154">
        <f t="shared" si="18"/>
        <v>0</v>
      </c>
      <c r="V32" s="305">
        <v>0</v>
      </c>
    </row>
    <row r="33" spans="1:22" ht="15" customHeight="1">
      <c r="A33" s="123" t="s">
        <v>275</v>
      </c>
      <c r="B33" s="224" t="s">
        <v>242</v>
      </c>
      <c r="C33" s="393" t="s">
        <v>279</v>
      </c>
      <c r="D33" s="394"/>
      <c r="E33" s="272">
        <f aca="true" t="shared" si="19" ref="E33:L33">SUM(E34:E35)</f>
        <v>6650</v>
      </c>
      <c r="F33" s="272">
        <f t="shared" si="19"/>
        <v>0</v>
      </c>
      <c r="G33" s="272">
        <f t="shared" si="19"/>
        <v>0</v>
      </c>
      <c r="H33" s="272">
        <f>SUM(H34:H35)</f>
        <v>0</v>
      </c>
      <c r="I33" s="272">
        <f>SUM(I34:I35)</f>
        <v>0</v>
      </c>
      <c r="J33" s="272">
        <f t="shared" si="19"/>
        <v>0</v>
      </c>
      <c r="K33" s="272">
        <f t="shared" si="19"/>
        <v>6650</v>
      </c>
      <c r="L33" s="272">
        <f t="shared" si="19"/>
        <v>6650</v>
      </c>
      <c r="M33" s="306">
        <f t="shared" si="16"/>
        <v>1</v>
      </c>
      <c r="N33" s="272">
        <f aca="true" t="shared" si="20" ref="N33:U33">SUM(N34:N35)</f>
        <v>0</v>
      </c>
      <c r="O33" s="272">
        <f t="shared" si="20"/>
        <v>0</v>
      </c>
      <c r="P33" s="272">
        <f t="shared" si="20"/>
        <v>0</v>
      </c>
      <c r="Q33" s="272">
        <f>SUM(Q34:Q35)</f>
        <v>0</v>
      </c>
      <c r="R33" s="272">
        <f>SUM(R34:R35)</f>
        <v>0</v>
      </c>
      <c r="S33" s="272">
        <f t="shared" si="20"/>
        <v>0</v>
      </c>
      <c r="T33" s="272">
        <f t="shared" si="20"/>
        <v>0</v>
      </c>
      <c r="U33" s="272">
        <f t="shared" si="20"/>
        <v>0</v>
      </c>
      <c r="V33" s="306">
        <v>0</v>
      </c>
    </row>
    <row r="34" spans="1:22" ht="15" customHeight="1">
      <c r="A34" s="159"/>
      <c r="B34" s="131"/>
      <c r="C34" s="233">
        <v>1</v>
      </c>
      <c r="D34" s="111" t="s">
        <v>110</v>
      </c>
      <c r="E34" s="176">
        <v>4928</v>
      </c>
      <c r="F34" s="276">
        <v>0</v>
      </c>
      <c r="G34" s="276">
        <v>0</v>
      </c>
      <c r="H34" s="276">
        <v>0</v>
      </c>
      <c r="I34" s="276">
        <v>0</v>
      </c>
      <c r="J34" s="276">
        <v>0</v>
      </c>
      <c r="K34" s="276">
        <f>SUM(E34:J34)</f>
        <v>4928</v>
      </c>
      <c r="L34" s="276">
        <v>4928</v>
      </c>
      <c r="M34" s="311">
        <f t="shared" si="16"/>
        <v>1</v>
      </c>
      <c r="N34" s="276">
        <v>0</v>
      </c>
      <c r="O34" s="276">
        <v>0</v>
      </c>
      <c r="P34" s="276">
        <v>0</v>
      </c>
      <c r="Q34" s="276">
        <v>0</v>
      </c>
      <c r="R34" s="276">
        <v>0</v>
      </c>
      <c r="S34" s="276">
        <v>0</v>
      </c>
      <c r="T34" s="276">
        <f>SUM(N34:S34)</f>
        <v>0</v>
      </c>
      <c r="U34" s="276">
        <v>0</v>
      </c>
      <c r="V34" s="311">
        <v>0</v>
      </c>
    </row>
    <row r="35" spans="1:22" ht="15" customHeight="1">
      <c r="A35" s="159"/>
      <c r="B35" s="131"/>
      <c r="C35" s="233">
        <v>2</v>
      </c>
      <c r="D35" s="108" t="s">
        <v>47</v>
      </c>
      <c r="E35" s="104">
        <v>1722</v>
      </c>
      <c r="F35" s="277">
        <v>0</v>
      </c>
      <c r="G35" s="277">
        <v>0</v>
      </c>
      <c r="H35" s="277">
        <v>0</v>
      </c>
      <c r="I35" s="277">
        <v>0</v>
      </c>
      <c r="J35" s="277">
        <v>0</v>
      </c>
      <c r="K35" s="276">
        <f>SUM(E35:J35)</f>
        <v>1722</v>
      </c>
      <c r="L35" s="277">
        <v>1722</v>
      </c>
      <c r="M35" s="311">
        <f t="shared" si="16"/>
        <v>1</v>
      </c>
      <c r="N35" s="277">
        <v>0</v>
      </c>
      <c r="O35" s="277">
        <v>0</v>
      </c>
      <c r="P35" s="277">
        <v>0</v>
      </c>
      <c r="Q35" s="277">
        <v>0</v>
      </c>
      <c r="R35" s="277">
        <v>0</v>
      </c>
      <c r="S35" s="277">
        <v>0</v>
      </c>
      <c r="T35" s="276">
        <f>SUM(N35:S35)</f>
        <v>0</v>
      </c>
      <c r="U35" s="277">
        <v>0</v>
      </c>
      <c r="V35" s="311">
        <v>0</v>
      </c>
    </row>
    <row r="36" spans="1:22" ht="15" customHeight="1">
      <c r="A36" s="151">
        <v>5</v>
      </c>
      <c r="B36" s="395" t="s">
        <v>111</v>
      </c>
      <c r="C36" s="395"/>
      <c r="D36" s="395"/>
      <c r="E36" s="271">
        <f aca="true" t="shared" si="21" ref="E36:L36">SUM(E37+E39)</f>
        <v>1237</v>
      </c>
      <c r="F36" s="271">
        <f t="shared" si="21"/>
        <v>0</v>
      </c>
      <c r="G36" s="271">
        <f t="shared" si="21"/>
        <v>0</v>
      </c>
      <c r="H36" s="271">
        <f>SUM(H37+H39)</f>
        <v>0</v>
      </c>
      <c r="I36" s="271">
        <f>SUM(I37+I39)</f>
        <v>600</v>
      </c>
      <c r="J36" s="271">
        <f t="shared" si="21"/>
        <v>0</v>
      </c>
      <c r="K36" s="271">
        <f t="shared" si="21"/>
        <v>1837</v>
      </c>
      <c r="L36" s="271">
        <f t="shared" si="21"/>
        <v>1828</v>
      </c>
      <c r="M36" s="312">
        <f t="shared" si="16"/>
        <v>0.995100707675558</v>
      </c>
      <c r="N36" s="271">
        <f aca="true" t="shared" si="22" ref="N36:U36">SUM(N37+N39)</f>
        <v>0</v>
      </c>
      <c r="O36" s="271">
        <f t="shared" si="22"/>
        <v>0</v>
      </c>
      <c r="P36" s="271">
        <f t="shared" si="22"/>
        <v>0</v>
      </c>
      <c r="Q36" s="271">
        <f>SUM(Q37+Q39)</f>
        <v>0</v>
      </c>
      <c r="R36" s="271">
        <f>SUM(R37+R39)</f>
        <v>0</v>
      </c>
      <c r="S36" s="271">
        <f t="shared" si="22"/>
        <v>0</v>
      </c>
      <c r="T36" s="271">
        <f t="shared" si="22"/>
        <v>0</v>
      </c>
      <c r="U36" s="271">
        <f t="shared" si="22"/>
        <v>0</v>
      </c>
      <c r="V36" s="305">
        <v>0</v>
      </c>
    </row>
    <row r="37" spans="1:22" ht="15" customHeight="1">
      <c r="A37" s="79" t="s">
        <v>274</v>
      </c>
      <c r="B37" s="224" t="s">
        <v>204</v>
      </c>
      <c r="C37" s="112" t="s">
        <v>112</v>
      </c>
      <c r="D37" s="172"/>
      <c r="E37" s="272">
        <f aca="true" t="shared" si="23" ref="E37:L37">SUM(E38:E38)</f>
        <v>600</v>
      </c>
      <c r="F37" s="272">
        <f t="shared" si="23"/>
        <v>0</v>
      </c>
      <c r="G37" s="272">
        <f t="shared" si="23"/>
        <v>0</v>
      </c>
      <c r="H37" s="272">
        <f t="shared" si="23"/>
        <v>0</v>
      </c>
      <c r="I37" s="272">
        <f t="shared" si="23"/>
        <v>600</v>
      </c>
      <c r="J37" s="272">
        <f t="shared" si="23"/>
        <v>0</v>
      </c>
      <c r="K37" s="272">
        <f t="shared" si="23"/>
        <v>1200</v>
      </c>
      <c r="L37" s="272">
        <f t="shared" si="23"/>
        <v>1191</v>
      </c>
      <c r="M37" s="313">
        <f t="shared" si="16"/>
        <v>0.9925</v>
      </c>
      <c r="N37" s="272">
        <f aca="true" t="shared" si="24" ref="N37:U37">SUM(N38:N38)</f>
        <v>0</v>
      </c>
      <c r="O37" s="272">
        <f t="shared" si="24"/>
        <v>0</v>
      </c>
      <c r="P37" s="272">
        <f t="shared" si="24"/>
        <v>0</v>
      </c>
      <c r="Q37" s="272">
        <f t="shared" si="24"/>
        <v>0</v>
      </c>
      <c r="R37" s="272">
        <f t="shared" si="24"/>
        <v>0</v>
      </c>
      <c r="S37" s="272">
        <f t="shared" si="24"/>
        <v>0</v>
      </c>
      <c r="T37" s="272">
        <f t="shared" si="24"/>
        <v>0</v>
      </c>
      <c r="U37" s="272">
        <f t="shared" si="24"/>
        <v>0</v>
      </c>
      <c r="V37" s="306">
        <v>0</v>
      </c>
    </row>
    <row r="38" spans="1:22" s="21" customFormat="1" ht="15" customHeight="1">
      <c r="A38" s="234"/>
      <c r="B38" s="234"/>
      <c r="C38" s="235">
        <v>1</v>
      </c>
      <c r="D38" s="111" t="s">
        <v>165</v>
      </c>
      <c r="E38" s="176">
        <v>600</v>
      </c>
      <c r="F38" s="276">
        <v>0</v>
      </c>
      <c r="G38" s="276">
        <v>0</v>
      </c>
      <c r="H38" s="276">
        <v>0</v>
      </c>
      <c r="I38" s="276">
        <v>600</v>
      </c>
      <c r="J38" s="276">
        <v>0</v>
      </c>
      <c r="K38" s="276">
        <f>SUM(E38:J38)</f>
        <v>1200</v>
      </c>
      <c r="L38" s="276">
        <v>1191</v>
      </c>
      <c r="M38" s="314">
        <f t="shared" si="16"/>
        <v>0.9925</v>
      </c>
      <c r="N38" s="276">
        <v>0</v>
      </c>
      <c r="O38" s="276">
        <v>0</v>
      </c>
      <c r="P38" s="276">
        <v>0</v>
      </c>
      <c r="Q38" s="276">
        <v>0</v>
      </c>
      <c r="R38" s="276">
        <v>0</v>
      </c>
      <c r="S38" s="276">
        <v>0</v>
      </c>
      <c r="T38" s="276">
        <f>SUM(N38:S38)</f>
        <v>0</v>
      </c>
      <c r="U38" s="276">
        <v>0</v>
      </c>
      <c r="V38" s="311">
        <v>0</v>
      </c>
    </row>
    <row r="39" spans="1:22" s="21" customFormat="1" ht="15" customHeight="1">
      <c r="A39" s="79"/>
      <c r="B39" s="224" t="s">
        <v>242</v>
      </c>
      <c r="C39" s="393" t="s">
        <v>303</v>
      </c>
      <c r="D39" s="394"/>
      <c r="E39" s="272">
        <f aca="true" t="shared" si="25" ref="E39:L39">SUM(E40:E42)</f>
        <v>637</v>
      </c>
      <c r="F39" s="272">
        <f t="shared" si="25"/>
        <v>0</v>
      </c>
      <c r="G39" s="272">
        <f t="shared" si="25"/>
        <v>0</v>
      </c>
      <c r="H39" s="272">
        <f>SUM(H40:H42)</f>
        <v>0</v>
      </c>
      <c r="I39" s="272">
        <f>SUM(I40:I42)</f>
        <v>0</v>
      </c>
      <c r="J39" s="272">
        <f t="shared" si="25"/>
        <v>0</v>
      </c>
      <c r="K39" s="272">
        <f t="shared" si="25"/>
        <v>637</v>
      </c>
      <c r="L39" s="272">
        <f t="shared" si="25"/>
        <v>637</v>
      </c>
      <c r="M39" s="313">
        <f t="shared" si="16"/>
        <v>1</v>
      </c>
      <c r="N39" s="272">
        <f>SUM(N40:N40)</f>
        <v>0</v>
      </c>
      <c r="O39" s="272">
        <f aca="true" t="shared" si="26" ref="O39:T39">SUM(O40:O42)</f>
        <v>0</v>
      </c>
      <c r="P39" s="272">
        <f t="shared" si="26"/>
        <v>0</v>
      </c>
      <c r="Q39" s="272">
        <f t="shared" si="26"/>
        <v>0</v>
      </c>
      <c r="R39" s="272">
        <f t="shared" si="26"/>
        <v>0</v>
      </c>
      <c r="S39" s="272">
        <f t="shared" si="26"/>
        <v>0</v>
      </c>
      <c r="T39" s="272">
        <f t="shared" si="26"/>
        <v>0</v>
      </c>
      <c r="U39" s="272">
        <f>SUM(U40:U40)</f>
        <v>0</v>
      </c>
      <c r="V39" s="306">
        <v>0</v>
      </c>
    </row>
    <row r="40" spans="1:22" s="21" customFormat="1" ht="15" customHeight="1">
      <c r="A40" s="234"/>
      <c r="B40" s="234"/>
      <c r="C40" s="381">
        <v>2</v>
      </c>
      <c r="D40" s="111" t="s">
        <v>379</v>
      </c>
      <c r="E40" s="176">
        <v>0</v>
      </c>
      <c r="F40" s="276">
        <v>0</v>
      </c>
      <c r="G40" s="276">
        <v>0</v>
      </c>
      <c r="H40" s="276">
        <v>0</v>
      </c>
      <c r="I40" s="276">
        <v>0</v>
      </c>
      <c r="J40" s="276">
        <v>0</v>
      </c>
      <c r="K40" s="276">
        <f>SUM(E40:J40)</f>
        <v>0</v>
      </c>
      <c r="L40" s="276">
        <v>0</v>
      </c>
      <c r="M40" s="314">
        <v>0</v>
      </c>
      <c r="N40" s="276">
        <v>0</v>
      </c>
      <c r="O40" s="276">
        <v>0</v>
      </c>
      <c r="P40" s="276">
        <v>0</v>
      </c>
      <c r="Q40" s="276">
        <v>0</v>
      </c>
      <c r="R40" s="276">
        <v>0</v>
      </c>
      <c r="S40" s="276">
        <v>0</v>
      </c>
      <c r="T40" s="276">
        <f>SUM(N40:S40)</f>
        <v>0</v>
      </c>
      <c r="U40" s="276">
        <v>0</v>
      </c>
      <c r="V40" s="311">
        <v>0</v>
      </c>
    </row>
    <row r="41" spans="1:22" s="21" customFormat="1" ht="15" customHeight="1">
      <c r="A41" s="234"/>
      <c r="B41" s="234"/>
      <c r="C41" s="382"/>
      <c r="D41" s="111" t="s">
        <v>110</v>
      </c>
      <c r="E41" s="176">
        <v>472</v>
      </c>
      <c r="F41" s="276">
        <v>0</v>
      </c>
      <c r="G41" s="276">
        <v>0</v>
      </c>
      <c r="H41" s="276">
        <v>0</v>
      </c>
      <c r="I41" s="276">
        <v>0</v>
      </c>
      <c r="J41" s="276">
        <v>0</v>
      </c>
      <c r="K41" s="276">
        <f>SUM(E41:J41)</f>
        <v>472</v>
      </c>
      <c r="L41" s="276">
        <v>472</v>
      </c>
      <c r="M41" s="314">
        <f t="shared" si="16"/>
        <v>1</v>
      </c>
      <c r="N41" s="276">
        <v>0</v>
      </c>
      <c r="O41" s="276">
        <v>0</v>
      </c>
      <c r="P41" s="276">
        <v>0</v>
      </c>
      <c r="Q41" s="276">
        <v>0</v>
      </c>
      <c r="R41" s="276">
        <v>0</v>
      </c>
      <c r="S41" s="276">
        <v>0</v>
      </c>
      <c r="T41" s="276">
        <f>SUM(N41:S41)</f>
        <v>0</v>
      </c>
      <c r="U41" s="276">
        <v>0</v>
      </c>
      <c r="V41" s="311">
        <v>0</v>
      </c>
    </row>
    <row r="42" spans="1:22" s="21" customFormat="1" ht="15" customHeight="1">
      <c r="A42" s="234"/>
      <c r="B42" s="234"/>
      <c r="C42" s="383"/>
      <c r="D42" s="108" t="s">
        <v>47</v>
      </c>
      <c r="E42" s="176">
        <v>165</v>
      </c>
      <c r="F42" s="276">
        <v>0</v>
      </c>
      <c r="G42" s="276">
        <v>0</v>
      </c>
      <c r="H42" s="276">
        <v>0</v>
      </c>
      <c r="I42" s="276">
        <v>0</v>
      </c>
      <c r="J42" s="276">
        <v>0</v>
      </c>
      <c r="K42" s="276">
        <f>SUM(E42:J42)</f>
        <v>165</v>
      </c>
      <c r="L42" s="276">
        <v>165</v>
      </c>
      <c r="M42" s="314">
        <f t="shared" si="16"/>
        <v>1</v>
      </c>
      <c r="N42" s="276">
        <v>0</v>
      </c>
      <c r="O42" s="276">
        <v>0</v>
      </c>
      <c r="P42" s="276">
        <v>0</v>
      </c>
      <c r="Q42" s="276">
        <v>0</v>
      </c>
      <c r="R42" s="276">
        <v>0</v>
      </c>
      <c r="S42" s="276">
        <v>0</v>
      </c>
      <c r="T42" s="276">
        <f>SUM(N42:S42)</f>
        <v>0</v>
      </c>
      <c r="U42" s="276">
        <v>0</v>
      </c>
      <c r="V42" s="311">
        <v>0</v>
      </c>
    </row>
    <row r="43" spans="1:22" s="21" customFormat="1" ht="15" customHeight="1">
      <c r="A43" s="151">
        <v>9</v>
      </c>
      <c r="B43" s="152" t="s">
        <v>88</v>
      </c>
      <c r="C43" s="153"/>
      <c r="D43" s="153"/>
      <c r="E43" s="154">
        <f aca="true" t="shared" si="27" ref="E43:L43">E44</f>
        <v>102200</v>
      </c>
      <c r="F43" s="154">
        <f t="shared" si="27"/>
        <v>60000</v>
      </c>
      <c r="G43" s="154">
        <f t="shared" si="27"/>
        <v>0</v>
      </c>
      <c r="H43" s="154">
        <f t="shared" si="27"/>
        <v>0</v>
      </c>
      <c r="I43" s="154">
        <f t="shared" si="27"/>
        <v>0</v>
      </c>
      <c r="J43" s="154">
        <f t="shared" si="27"/>
        <v>0</v>
      </c>
      <c r="K43" s="154">
        <f t="shared" si="27"/>
        <v>162200</v>
      </c>
      <c r="L43" s="154">
        <f t="shared" si="27"/>
        <v>157230</v>
      </c>
      <c r="M43" s="305">
        <f>SUM(L43/K43)</f>
        <v>0.9693588162762022</v>
      </c>
      <c r="N43" s="154">
        <f aca="true" t="shared" si="28" ref="N43:U43">N44</f>
        <v>0</v>
      </c>
      <c r="O43" s="154">
        <f t="shared" si="28"/>
        <v>0</v>
      </c>
      <c r="P43" s="154">
        <f t="shared" si="28"/>
        <v>0</v>
      </c>
      <c r="Q43" s="154">
        <f t="shared" si="28"/>
        <v>0</v>
      </c>
      <c r="R43" s="154">
        <f t="shared" si="28"/>
        <v>0</v>
      </c>
      <c r="S43" s="154">
        <f t="shared" si="28"/>
        <v>0</v>
      </c>
      <c r="T43" s="154">
        <f t="shared" si="28"/>
        <v>0</v>
      </c>
      <c r="U43" s="154">
        <f t="shared" si="28"/>
        <v>0</v>
      </c>
      <c r="V43" s="305">
        <v>0</v>
      </c>
    </row>
    <row r="44" spans="1:22" s="21" customFormat="1" ht="15" customHeight="1">
      <c r="A44" s="123" t="s">
        <v>273</v>
      </c>
      <c r="B44" s="224" t="s">
        <v>201</v>
      </c>
      <c r="C44" s="112" t="s">
        <v>88</v>
      </c>
      <c r="D44" s="112"/>
      <c r="E44" s="272">
        <f aca="true" t="shared" si="29" ref="E44:L44">SUM(E45:E47)</f>
        <v>102200</v>
      </c>
      <c r="F44" s="272">
        <f t="shared" si="29"/>
        <v>60000</v>
      </c>
      <c r="G44" s="272">
        <f t="shared" si="29"/>
        <v>0</v>
      </c>
      <c r="H44" s="272">
        <f>SUM(H45:H47)</f>
        <v>0</v>
      </c>
      <c r="I44" s="272">
        <f>SUM(I45:I47)</f>
        <v>0</v>
      </c>
      <c r="J44" s="272">
        <f t="shared" si="29"/>
        <v>0</v>
      </c>
      <c r="K44" s="272">
        <f t="shared" si="29"/>
        <v>162200</v>
      </c>
      <c r="L44" s="272">
        <f t="shared" si="29"/>
        <v>157230</v>
      </c>
      <c r="M44" s="306">
        <f>SUM(L44/K44)</f>
        <v>0.9693588162762022</v>
      </c>
      <c r="N44" s="272">
        <f aca="true" t="shared" si="30" ref="N44:U44">SUM(N47:N47)</f>
        <v>0</v>
      </c>
      <c r="O44" s="272">
        <f t="shared" si="30"/>
        <v>0</v>
      </c>
      <c r="P44" s="272">
        <f t="shared" si="30"/>
        <v>0</v>
      </c>
      <c r="Q44" s="272">
        <f>SUM(Q47:Q47)</f>
        <v>0</v>
      </c>
      <c r="R44" s="272">
        <f>SUM(R47:R47)</f>
        <v>0</v>
      </c>
      <c r="S44" s="272">
        <f t="shared" si="30"/>
        <v>0</v>
      </c>
      <c r="T44" s="272">
        <f t="shared" si="30"/>
        <v>0</v>
      </c>
      <c r="U44" s="272">
        <f t="shared" si="30"/>
        <v>0</v>
      </c>
      <c r="V44" s="306">
        <v>0</v>
      </c>
    </row>
    <row r="45" spans="1:22" s="21" customFormat="1" ht="15" customHeight="1">
      <c r="A45" s="123"/>
      <c r="B45" s="332"/>
      <c r="C45" s="174">
        <v>1</v>
      </c>
      <c r="D45" s="132" t="s">
        <v>423</v>
      </c>
      <c r="E45" s="236">
        <v>12000</v>
      </c>
      <c r="F45" s="333">
        <v>0</v>
      </c>
      <c r="G45" s="333">
        <v>0</v>
      </c>
      <c r="H45" s="333">
        <v>0</v>
      </c>
      <c r="I45" s="333">
        <v>-500</v>
      </c>
      <c r="J45" s="333">
        <v>0</v>
      </c>
      <c r="K45" s="236">
        <f>SUM(E45:J45)</f>
        <v>11500</v>
      </c>
      <c r="L45" s="333">
        <v>6804</v>
      </c>
      <c r="M45" s="314">
        <f>SUM(L45/K45)</f>
        <v>0.5916521739130435</v>
      </c>
      <c r="N45" s="333">
        <v>0</v>
      </c>
      <c r="O45" s="333">
        <v>0</v>
      </c>
      <c r="P45" s="333">
        <v>0</v>
      </c>
      <c r="Q45" s="333">
        <v>0</v>
      </c>
      <c r="R45" s="333">
        <v>0</v>
      </c>
      <c r="S45" s="333">
        <v>0</v>
      </c>
      <c r="T45" s="333">
        <v>0</v>
      </c>
      <c r="U45" s="333">
        <v>0</v>
      </c>
      <c r="V45" s="314">
        <v>0</v>
      </c>
    </row>
    <row r="46" spans="1:22" s="21" customFormat="1" ht="15" customHeight="1">
      <c r="A46" s="123"/>
      <c r="B46" s="332"/>
      <c r="C46" s="89">
        <v>2</v>
      </c>
      <c r="D46" s="132" t="s">
        <v>343</v>
      </c>
      <c r="E46" s="236">
        <v>200</v>
      </c>
      <c r="F46" s="236">
        <v>0</v>
      </c>
      <c r="G46" s="236">
        <v>0</v>
      </c>
      <c r="H46" s="236">
        <v>0</v>
      </c>
      <c r="I46" s="236">
        <v>0</v>
      </c>
      <c r="J46" s="236">
        <v>0</v>
      </c>
      <c r="K46" s="236">
        <f>SUM(E46:J46)</f>
        <v>200</v>
      </c>
      <c r="L46" s="236">
        <v>0</v>
      </c>
      <c r="M46" s="311">
        <f>SUM(L46/K46)</f>
        <v>0</v>
      </c>
      <c r="N46" s="236">
        <v>0</v>
      </c>
      <c r="O46" s="236">
        <v>0</v>
      </c>
      <c r="P46" s="236">
        <v>0</v>
      </c>
      <c r="Q46" s="236">
        <v>0</v>
      </c>
      <c r="R46" s="236">
        <v>0</v>
      </c>
      <c r="S46" s="236">
        <v>0</v>
      </c>
      <c r="T46" s="236">
        <f>SUM(N46:S46)</f>
        <v>0</v>
      </c>
      <c r="U46" s="236">
        <v>0</v>
      </c>
      <c r="V46" s="311">
        <v>0</v>
      </c>
    </row>
    <row r="47" spans="1:22" s="21" customFormat="1" ht="15" customHeight="1">
      <c r="A47" s="89"/>
      <c r="B47" s="190"/>
      <c r="C47" s="89">
        <v>3</v>
      </c>
      <c r="D47" s="132" t="s">
        <v>424</v>
      </c>
      <c r="E47" s="236">
        <v>90000</v>
      </c>
      <c r="F47" s="236">
        <v>60000</v>
      </c>
      <c r="G47" s="236">
        <v>0</v>
      </c>
      <c r="H47" s="236">
        <v>0</v>
      </c>
      <c r="I47" s="236">
        <v>500</v>
      </c>
      <c r="J47" s="236">
        <v>0</v>
      </c>
      <c r="K47" s="236">
        <f>SUM(E47:J47)</f>
        <v>150500</v>
      </c>
      <c r="L47" s="236">
        <v>150426</v>
      </c>
      <c r="M47" s="314">
        <f>SUM(L47/K47)</f>
        <v>0.9995083056478405</v>
      </c>
      <c r="N47" s="236">
        <v>0</v>
      </c>
      <c r="O47" s="236">
        <v>0</v>
      </c>
      <c r="P47" s="236">
        <v>0</v>
      </c>
      <c r="Q47" s="236">
        <v>0</v>
      </c>
      <c r="R47" s="236">
        <v>0</v>
      </c>
      <c r="S47" s="236">
        <v>0</v>
      </c>
      <c r="T47" s="236">
        <v>0</v>
      </c>
      <c r="U47" s="236">
        <v>0</v>
      </c>
      <c r="V47" s="311">
        <v>0</v>
      </c>
    </row>
    <row r="48" spans="11:20" ht="12.75"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19" ht="12.75">
      <c r="A49" s="35"/>
      <c r="D49" s="34"/>
      <c r="N49" s="21"/>
      <c r="O49" s="21"/>
      <c r="P49" s="21"/>
      <c r="Q49" s="21"/>
      <c r="R49" s="21"/>
      <c r="S49" s="21"/>
    </row>
    <row r="50" ht="12.75">
      <c r="D50" s="34"/>
    </row>
    <row r="51" ht="12.75">
      <c r="D51" s="17"/>
    </row>
    <row r="52" spans="1:20" ht="12.75">
      <c r="A52"/>
      <c r="D52" s="17"/>
      <c r="K52" s="34"/>
      <c r="L52" s="34"/>
      <c r="M52" s="34"/>
      <c r="T52" s="21"/>
    </row>
    <row r="53" spans="1:13" ht="12.75">
      <c r="A53"/>
      <c r="D53" s="17"/>
      <c r="K53" s="30"/>
      <c r="L53" s="30"/>
      <c r="M53" s="30"/>
    </row>
    <row r="59" spans="1:23" ht="12.75">
      <c r="A59"/>
      <c r="W59" s="33"/>
    </row>
  </sheetData>
  <sheetProtection/>
  <mergeCells count="35">
    <mergeCell ref="V5:V6"/>
    <mergeCell ref="A5:A6"/>
    <mergeCell ref="C5:C6"/>
    <mergeCell ref="G5:G6"/>
    <mergeCell ref="N4:V4"/>
    <mergeCell ref="A3:V3"/>
    <mergeCell ref="S5:S6"/>
    <mergeCell ref="L5:L6"/>
    <mergeCell ref="E4:M4"/>
    <mergeCell ref="F5:F6"/>
    <mergeCell ref="Q5:Q6"/>
    <mergeCell ref="T5:T6"/>
    <mergeCell ref="D5:D6"/>
    <mergeCell ref="B5:B6"/>
    <mergeCell ref="U5:U6"/>
    <mergeCell ref="C21:C22"/>
    <mergeCell ref="I5:I6"/>
    <mergeCell ref="R5:R6"/>
    <mergeCell ref="C33:D33"/>
    <mergeCell ref="C27:D27"/>
    <mergeCell ref="K5:K6"/>
    <mergeCell ref="O5:O6"/>
    <mergeCell ref="P5:P6"/>
    <mergeCell ref="N5:N6"/>
    <mergeCell ref="H5:H6"/>
    <mergeCell ref="C40:C42"/>
    <mergeCell ref="M5:M6"/>
    <mergeCell ref="E5:E6"/>
    <mergeCell ref="C13:C14"/>
    <mergeCell ref="J5:J6"/>
    <mergeCell ref="C9:D9"/>
    <mergeCell ref="C17:D17"/>
    <mergeCell ref="C30:D30"/>
    <mergeCell ref="C39:D39"/>
    <mergeCell ref="B36:D36"/>
  </mergeCells>
  <printOptions horizontalCentered="1"/>
  <pageMargins left="0.7874015748031497" right="0.7874015748031497" top="0.984251968503937" bottom="0.8661417322834646" header="0.5118110236220472" footer="0.5118110236220472"/>
  <pageSetup firstPageNumber="4" useFirstPageNumber="1"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view="pageBreakPreview" zoomScaleSheetLayoutView="100" zoomScalePageLayoutView="0" workbookViewId="0" topLeftCell="A1">
      <selection activeCell="T2" sqref="T2"/>
    </sheetView>
  </sheetViews>
  <sheetFormatPr defaultColWidth="9.140625" defaultRowHeight="12.75"/>
  <cols>
    <col min="1" max="1" width="4.140625" style="1" customWidth="1"/>
    <col min="2" max="2" width="8.421875" style="0" customWidth="1"/>
    <col min="3" max="3" width="2.28125" style="0" customWidth="1"/>
    <col min="4" max="4" width="31.8515625" style="0" customWidth="1"/>
    <col min="5" max="5" width="9.140625" style="0" customWidth="1"/>
    <col min="6" max="9" width="9.00390625" style="0" hidden="1" customWidth="1"/>
    <col min="10" max="10" width="10.140625" style="0" hidden="1" customWidth="1"/>
    <col min="11" max="11" width="9.57421875" style="0" customWidth="1"/>
    <col min="12" max="14" width="9.140625" style="0" customWidth="1"/>
    <col min="15" max="18" width="8.8515625" style="0" hidden="1" customWidth="1"/>
    <col min="19" max="19" width="9.57421875" style="0" hidden="1" customWidth="1"/>
    <col min="20" max="20" width="9.8515625" style="0" customWidth="1"/>
    <col min="21" max="22" width="9.140625" style="0" customWidth="1"/>
  </cols>
  <sheetData>
    <row r="1" spans="1:20" ht="14.25">
      <c r="A1" s="213" t="s">
        <v>348</v>
      </c>
      <c r="B1" s="214"/>
      <c r="C1" s="214"/>
      <c r="D1" s="212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4.25">
      <c r="A2" s="213"/>
      <c r="B2" s="214"/>
      <c r="C2" s="214"/>
      <c r="D2" s="212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2" ht="13.5" customHeight="1">
      <c r="A3" s="406" t="s">
        <v>416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8"/>
      <c r="V3" s="409"/>
    </row>
    <row r="4" spans="1:22" ht="18.75" customHeight="1">
      <c r="A4" s="298"/>
      <c r="B4" s="299"/>
      <c r="C4" s="299"/>
      <c r="D4" s="300"/>
      <c r="E4" s="410" t="s">
        <v>30</v>
      </c>
      <c r="F4" s="411"/>
      <c r="G4" s="411"/>
      <c r="H4" s="411"/>
      <c r="I4" s="411"/>
      <c r="J4" s="411"/>
      <c r="K4" s="412"/>
      <c r="L4" s="412"/>
      <c r="M4" s="413"/>
      <c r="N4" s="401" t="s">
        <v>29</v>
      </c>
      <c r="O4" s="402"/>
      <c r="P4" s="402"/>
      <c r="Q4" s="402"/>
      <c r="R4" s="402"/>
      <c r="S4" s="402"/>
      <c r="T4" s="403"/>
      <c r="U4" s="404"/>
      <c r="V4" s="405"/>
    </row>
    <row r="5" spans="1:22" ht="27.75" customHeight="1">
      <c r="A5" s="398" t="s">
        <v>190</v>
      </c>
      <c r="B5" s="397" t="s">
        <v>159</v>
      </c>
      <c r="C5" s="400"/>
      <c r="D5" s="396" t="s">
        <v>160</v>
      </c>
      <c r="E5" s="386" t="s">
        <v>430</v>
      </c>
      <c r="F5" s="386" t="s">
        <v>457</v>
      </c>
      <c r="G5" s="386" t="s">
        <v>390</v>
      </c>
      <c r="H5" s="386" t="s">
        <v>461</v>
      </c>
      <c r="I5" s="386" t="s">
        <v>464</v>
      </c>
      <c r="J5" s="386" t="s">
        <v>472</v>
      </c>
      <c r="K5" s="386" t="s">
        <v>362</v>
      </c>
      <c r="L5" s="384" t="s">
        <v>469</v>
      </c>
      <c r="M5" s="384" t="s">
        <v>371</v>
      </c>
      <c r="N5" s="386" t="s">
        <v>430</v>
      </c>
      <c r="O5" s="386" t="s">
        <v>457</v>
      </c>
      <c r="P5" s="386" t="s">
        <v>390</v>
      </c>
      <c r="Q5" s="386" t="s">
        <v>461</v>
      </c>
      <c r="R5" s="386" t="s">
        <v>464</v>
      </c>
      <c r="S5" s="386" t="s">
        <v>472</v>
      </c>
      <c r="T5" s="386" t="s">
        <v>362</v>
      </c>
      <c r="U5" s="384" t="s">
        <v>469</v>
      </c>
      <c r="V5" s="384" t="s">
        <v>371</v>
      </c>
    </row>
    <row r="6" spans="1:22" ht="27.75" customHeight="1">
      <c r="A6" s="399"/>
      <c r="B6" s="397"/>
      <c r="C6" s="400"/>
      <c r="D6" s="396"/>
      <c r="E6" s="386"/>
      <c r="F6" s="386"/>
      <c r="G6" s="386"/>
      <c r="H6" s="386"/>
      <c r="I6" s="386"/>
      <c r="J6" s="386"/>
      <c r="K6" s="386"/>
      <c r="L6" s="385"/>
      <c r="M6" s="385"/>
      <c r="N6" s="386"/>
      <c r="O6" s="386"/>
      <c r="P6" s="386"/>
      <c r="Q6" s="386"/>
      <c r="R6" s="386"/>
      <c r="S6" s="386"/>
      <c r="T6" s="386"/>
      <c r="U6" s="385"/>
      <c r="V6" s="385"/>
    </row>
    <row r="7" spans="1:22" ht="15" customHeight="1">
      <c r="A7" s="97" t="s">
        <v>356</v>
      </c>
      <c r="B7" s="98"/>
      <c r="C7" s="216"/>
      <c r="D7" s="216"/>
      <c r="E7" s="163">
        <f aca="true" t="shared" si="0" ref="E7:L7">E8+E12</f>
        <v>6000</v>
      </c>
      <c r="F7" s="163">
        <f t="shared" si="0"/>
        <v>3000</v>
      </c>
      <c r="G7" s="163">
        <f t="shared" si="0"/>
        <v>0</v>
      </c>
      <c r="H7" s="163">
        <f>H8+H12</f>
        <v>1000</v>
      </c>
      <c r="I7" s="163">
        <f>I8+I12</f>
        <v>0</v>
      </c>
      <c r="J7" s="163">
        <f t="shared" si="0"/>
        <v>0</v>
      </c>
      <c r="K7" s="163">
        <f t="shared" si="0"/>
        <v>10000</v>
      </c>
      <c r="L7" s="163">
        <f t="shared" si="0"/>
        <v>9109</v>
      </c>
      <c r="M7" s="310">
        <f>SUM(L7/K7)</f>
        <v>0.9109</v>
      </c>
      <c r="N7" s="163">
        <f aca="true" t="shared" si="1" ref="N7:U7">N8+N12</f>
        <v>0</v>
      </c>
      <c r="O7" s="163">
        <f t="shared" si="1"/>
        <v>0</v>
      </c>
      <c r="P7" s="163">
        <f t="shared" si="1"/>
        <v>0</v>
      </c>
      <c r="Q7" s="163">
        <f>Q8+Q12</f>
        <v>0</v>
      </c>
      <c r="R7" s="163">
        <f>R8+R12</f>
        <v>0</v>
      </c>
      <c r="S7" s="163">
        <f t="shared" si="1"/>
        <v>0</v>
      </c>
      <c r="T7" s="163">
        <f t="shared" si="1"/>
        <v>0</v>
      </c>
      <c r="U7" s="163">
        <f t="shared" si="1"/>
        <v>0</v>
      </c>
      <c r="V7" s="310">
        <v>0</v>
      </c>
    </row>
    <row r="8" spans="1:22" ht="15" customHeight="1">
      <c r="A8" s="151">
        <v>1</v>
      </c>
      <c r="B8" s="152" t="s">
        <v>103</v>
      </c>
      <c r="C8" s="153"/>
      <c r="D8" s="153"/>
      <c r="E8" s="154">
        <f>E9</f>
        <v>6000</v>
      </c>
      <c r="F8" s="154">
        <f aca="true" t="shared" si="2" ref="F8:U8">F9</f>
        <v>3000</v>
      </c>
      <c r="G8" s="154">
        <f t="shared" si="2"/>
        <v>0</v>
      </c>
      <c r="H8" s="154">
        <f t="shared" si="2"/>
        <v>1000</v>
      </c>
      <c r="I8" s="154">
        <f t="shared" si="2"/>
        <v>0</v>
      </c>
      <c r="J8" s="154">
        <f t="shared" si="2"/>
        <v>0</v>
      </c>
      <c r="K8" s="154">
        <f t="shared" si="2"/>
        <v>10000</v>
      </c>
      <c r="L8" s="154">
        <f t="shared" si="2"/>
        <v>9109</v>
      </c>
      <c r="M8" s="305">
        <f>SUM(L8/K8)</f>
        <v>0.9109</v>
      </c>
      <c r="N8" s="154">
        <f t="shared" si="2"/>
        <v>0</v>
      </c>
      <c r="O8" s="154">
        <f t="shared" si="2"/>
        <v>0</v>
      </c>
      <c r="P8" s="154">
        <f t="shared" si="2"/>
        <v>0</v>
      </c>
      <c r="Q8" s="154">
        <f t="shared" si="2"/>
        <v>0</v>
      </c>
      <c r="R8" s="154">
        <f t="shared" si="2"/>
        <v>0</v>
      </c>
      <c r="S8" s="154">
        <f t="shared" si="2"/>
        <v>0</v>
      </c>
      <c r="T8" s="154">
        <f t="shared" si="2"/>
        <v>0</v>
      </c>
      <c r="U8" s="154">
        <f t="shared" si="2"/>
        <v>0</v>
      </c>
      <c r="V8" s="305">
        <v>0</v>
      </c>
    </row>
    <row r="9" spans="1:22" ht="15" customHeight="1">
      <c r="A9" s="90" t="s">
        <v>271</v>
      </c>
      <c r="B9" s="88" t="s">
        <v>205</v>
      </c>
      <c r="C9" s="414" t="s">
        <v>12</v>
      </c>
      <c r="D9" s="391"/>
      <c r="E9" s="121">
        <f aca="true" t="shared" si="3" ref="E9:L9">SUM(E10:E11)</f>
        <v>6000</v>
      </c>
      <c r="F9" s="121">
        <f t="shared" si="3"/>
        <v>3000</v>
      </c>
      <c r="G9" s="121">
        <f t="shared" si="3"/>
        <v>0</v>
      </c>
      <c r="H9" s="121">
        <f>SUM(H10:H11)</f>
        <v>1000</v>
      </c>
      <c r="I9" s="121">
        <f>SUM(I10:I11)</f>
        <v>0</v>
      </c>
      <c r="J9" s="121">
        <f t="shared" si="3"/>
        <v>0</v>
      </c>
      <c r="K9" s="121">
        <f t="shared" si="3"/>
        <v>10000</v>
      </c>
      <c r="L9" s="121">
        <f t="shared" si="3"/>
        <v>9109</v>
      </c>
      <c r="M9" s="306">
        <f>SUM(L9/K9)</f>
        <v>0.9109</v>
      </c>
      <c r="N9" s="121">
        <f aca="true" t="shared" si="4" ref="N9:U9">SUM(N10)</f>
        <v>0</v>
      </c>
      <c r="O9" s="121">
        <f t="shared" si="4"/>
        <v>0</v>
      </c>
      <c r="P9" s="121">
        <f t="shared" si="4"/>
        <v>0</v>
      </c>
      <c r="Q9" s="121">
        <f t="shared" si="4"/>
        <v>0</v>
      </c>
      <c r="R9" s="121">
        <f t="shared" si="4"/>
        <v>0</v>
      </c>
      <c r="S9" s="121">
        <f t="shared" si="4"/>
        <v>0</v>
      </c>
      <c r="T9" s="121">
        <f t="shared" si="4"/>
        <v>0</v>
      </c>
      <c r="U9" s="121">
        <f t="shared" si="4"/>
        <v>0</v>
      </c>
      <c r="V9" s="306">
        <v>0</v>
      </c>
    </row>
    <row r="10" spans="1:22" ht="15" customHeight="1">
      <c r="A10" s="89"/>
      <c r="B10" s="113"/>
      <c r="C10" s="79" t="s">
        <v>24</v>
      </c>
      <c r="D10" s="114" t="s">
        <v>229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f>SUM(E10:J10)</f>
        <v>0</v>
      </c>
      <c r="L10" s="101">
        <v>0</v>
      </c>
      <c r="M10" s="311">
        <v>0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f>SUM(N10:S10)</f>
        <v>0</v>
      </c>
      <c r="U10" s="101">
        <v>0</v>
      </c>
      <c r="V10" s="311">
        <v>0</v>
      </c>
    </row>
    <row r="11" spans="1:22" ht="15" customHeight="1">
      <c r="A11" s="89"/>
      <c r="B11" s="113"/>
      <c r="C11" s="90" t="s">
        <v>25</v>
      </c>
      <c r="D11" s="114" t="s">
        <v>442</v>
      </c>
      <c r="E11" s="101">
        <v>6000</v>
      </c>
      <c r="F11" s="101">
        <v>3000</v>
      </c>
      <c r="G11" s="101">
        <v>0</v>
      </c>
      <c r="H11" s="101">
        <v>1000</v>
      </c>
      <c r="I11" s="101">
        <v>0</v>
      </c>
      <c r="J11" s="101">
        <v>0</v>
      </c>
      <c r="K11" s="101">
        <f>SUM(E11:J11)</f>
        <v>10000</v>
      </c>
      <c r="L11" s="101">
        <v>9109</v>
      </c>
      <c r="M11" s="311">
        <f>SUM(L11/K11)</f>
        <v>0.9109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311">
        <v>0</v>
      </c>
    </row>
    <row r="12" spans="1:22" ht="15" customHeight="1">
      <c r="A12" s="151">
        <v>2</v>
      </c>
      <c r="B12" s="152" t="s">
        <v>195</v>
      </c>
      <c r="C12" s="153"/>
      <c r="D12" s="153"/>
      <c r="E12" s="152">
        <f aca="true" t="shared" si="5" ref="E12:U13">E13</f>
        <v>0</v>
      </c>
      <c r="F12" s="152">
        <f t="shared" si="5"/>
        <v>0</v>
      </c>
      <c r="G12" s="152">
        <f t="shared" si="5"/>
        <v>0</v>
      </c>
      <c r="H12" s="152">
        <f t="shared" si="5"/>
        <v>0</v>
      </c>
      <c r="I12" s="152">
        <f t="shared" si="5"/>
        <v>0</v>
      </c>
      <c r="J12" s="152">
        <f t="shared" si="5"/>
        <v>0</v>
      </c>
      <c r="K12" s="152">
        <f t="shared" si="5"/>
        <v>0</v>
      </c>
      <c r="L12" s="152">
        <f t="shared" si="5"/>
        <v>0</v>
      </c>
      <c r="M12" s="305">
        <v>0</v>
      </c>
      <c r="N12" s="152">
        <f t="shared" si="5"/>
        <v>0</v>
      </c>
      <c r="O12" s="152">
        <f t="shared" si="5"/>
        <v>0</v>
      </c>
      <c r="P12" s="152">
        <f t="shared" si="5"/>
        <v>0</v>
      </c>
      <c r="Q12" s="152">
        <f t="shared" si="5"/>
        <v>0</v>
      </c>
      <c r="R12" s="152">
        <f t="shared" si="5"/>
        <v>0</v>
      </c>
      <c r="S12" s="152">
        <f t="shared" si="5"/>
        <v>0</v>
      </c>
      <c r="T12" s="152">
        <f t="shared" si="5"/>
        <v>0</v>
      </c>
      <c r="U12" s="152">
        <f t="shared" si="5"/>
        <v>0</v>
      </c>
      <c r="V12" s="305">
        <v>0</v>
      </c>
    </row>
    <row r="13" spans="1:22" ht="15" customHeight="1">
      <c r="A13" s="90" t="s">
        <v>272</v>
      </c>
      <c r="B13" s="88" t="s">
        <v>205</v>
      </c>
      <c r="C13" s="414" t="s">
        <v>12</v>
      </c>
      <c r="D13" s="391"/>
      <c r="E13" s="172">
        <f t="shared" si="5"/>
        <v>0</v>
      </c>
      <c r="F13" s="172">
        <f t="shared" si="5"/>
        <v>0</v>
      </c>
      <c r="G13" s="172">
        <f t="shared" si="5"/>
        <v>0</v>
      </c>
      <c r="H13" s="172">
        <f t="shared" si="5"/>
        <v>0</v>
      </c>
      <c r="I13" s="172">
        <f t="shared" si="5"/>
        <v>0</v>
      </c>
      <c r="J13" s="172">
        <f t="shared" si="5"/>
        <v>0</v>
      </c>
      <c r="K13" s="172">
        <f t="shared" si="5"/>
        <v>0</v>
      </c>
      <c r="L13" s="172">
        <f t="shared" si="5"/>
        <v>0</v>
      </c>
      <c r="M13" s="306">
        <v>0</v>
      </c>
      <c r="N13" s="172">
        <f t="shared" si="5"/>
        <v>0</v>
      </c>
      <c r="O13" s="172">
        <f t="shared" si="5"/>
        <v>0</v>
      </c>
      <c r="P13" s="172">
        <f t="shared" si="5"/>
        <v>0</v>
      </c>
      <c r="Q13" s="172">
        <f t="shared" si="5"/>
        <v>0</v>
      </c>
      <c r="R13" s="172">
        <f t="shared" si="5"/>
        <v>0</v>
      </c>
      <c r="S13" s="172">
        <f t="shared" si="5"/>
        <v>0</v>
      </c>
      <c r="T13" s="172">
        <f t="shared" si="5"/>
        <v>0</v>
      </c>
      <c r="U13" s="172">
        <f t="shared" si="5"/>
        <v>0</v>
      </c>
      <c r="V13" s="306">
        <v>0</v>
      </c>
    </row>
    <row r="14" spans="1:22" ht="15" customHeight="1">
      <c r="A14" s="89"/>
      <c r="B14" s="113"/>
      <c r="C14" s="79" t="s">
        <v>24</v>
      </c>
      <c r="D14" s="130" t="s">
        <v>304</v>
      </c>
      <c r="E14" s="101">
        <v>0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f>SUM(E14:J14)</f>
        <v>0</v>
      </c>
      <c r="L14" s="101">
        <v>0</v>
      </c>
      <c r="M14" s="31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f>SUM(N14:S14)</f>
        <v>0</v>
      </c>
      <c r="U14" s="101">
        <v>0</v>
      </c>
      <c r="V14" s="311">
        <v>0</v>
      </c>
    </row>
    <row r="15" spans="11:20" ht="12.75">
      <c r="K15" s="34"/>
      <c r="L15" s="34"/>
      <c r="M15" s="34"/>
      <c r="N15" s="34"/>
      <c r="O15" s="34"/>
      <c r="P15" s="34"/>
      <c r="Q15" s="34"/>
      <c r="R15" s="34"/>
      <c r="S15" s="34"/>
      <c r="T15" s="34"/>
    </row>
    <row r="16" ht="12.75">
      <c r="D16" s="34"/>
    </row>
    <row r="17" spans="4:20" ht="12.75">
      <c r="D17" s="34"/>
      <c r="T17" s="33"/>
    </row>
    <row r="18" spans="4:20" ht="12.75">
      <c r="D18" s="17"/>
      <c r="N18" s="21"/>
      <c r="O18" s="21"/>
      <c r="P18" s="21"/>
      <c r="Q18" s="21"/>
      <c r="R18" s="21"/>
      <c r="S18" s="21"/>
      <c r="T18" s="21"/>
    </row>
    <row r="19" spans="4:20" ht="12.75">
      <c r="D19" s="17"/>
      <c r="K19" s="30"/>
      <c r="L19" s="30"/>
      <c r="M19" s="30"/>
      <c r="N19" s="21"/>
      <c r="O19" s="21"/>
      <c r="P19" s="21"/>
      <c r="Q19" s="21"/>
      <c r="R19" s="21"/>
      <c r="S19" s="21"/>
      <c r="T19" s="21"/>
    </row>
    <row r="20" spans="4:20" ht="12.75">
      <c r="D20" s="17"/>
      <c r="K20" s="30"/>
      <c r="L20" s="30"/>
      <c r="M20" s="30"/>
      <c r="N20" s="21"/>
      <c r="O20" s="21"/>
      <c r="P20" s="21"/>
      <c r="Q20" s="21"/>
      <c r="R20" s="21"/>
      <c r="S20" s="21"/>
      <c r="T20" s="21"/>
    </row>
    <row r="21" spans="14:20" ht="12.75">
      <c r="N21" s="21"/>
      <c r="O21" s="21"/>
      <c r="P21" s="21"/>
      <c r="Q21" s="21"/>
      <c r="R21" s="21"/>
      <c r="S21" s="21"/>
      <c r="T21" s="21"/>
    </row>
    <row r="59" spans="20:22" ht="12.75">
      <c r="T59">
        <v>0</v>
      </c>
      <c r="V59">
        <v>0</v>
      </c>
    </row>
    <row r="60" spans="20:22" ht="12.75">
      <c r="T60">
        <v>0</v>
      </c>
      <c r="V60">
        <v>0</v>
      </c>
    </row>
    <row r="70" ht="12.75">
      <c r="D70" t="s">
        <v>236</v>
      </c>
    </row>
  </sheetData>
  <sheetProtection/>
  <mergeCells count="27">
    <mergeCell ref="C13:D13"/>
    <mergeCell ref="C9:D9"/>
    <mergeCell ref="S5:S6"/>
    <mergeCell ref="U5:U6"/>
    <mergeCell ref="E5:E6"/>
    <mergeCell ref="T5:T6"/>
    <mergeCell ref="H5:H6"/>
    <mergeCell ref="Q5:Q6"/>
    <mergeCell ref="R5:R6"/>
    <mergeCell ref="I5:I6"/>
    <mergeCell ref="A3:V3"/>
    <mergeCell ref="C5:C6"/>
    <mergeCell ref="D5:D6"/>
    <mergeCell ref="K5:K6"/>
    <mergeCell ref="J5:J6"/>
    <mergeCell ref="B5:B6"/>
    <mergeCell ref="M5:M6"/>
    <mergeCell ref="A5:A6"/>
    <mergeCell ref="L5:L6"/>
    <mergeCell ref="V5:V6"/>
    <mergeCell ref="E4:M4"/>
    <mergeCell ref="O5:O6"/>
    <mergeCell ref="N4:V4"/>
    <mergeCell ref="F5:F6"/>
    <mergeCell ref="N5:N6"/>
    <mergeCell ref="P5:P6"/>
    <mergeCell ref="G5:G6"/>
  </mergeCells>
  <printOptions horizontalCentered="1"/>
  <pageMargins left="0.7874015748031497" right="0.7874015748031497" top="0.984251968503937" bottom="0.8661417322834646" header="0.5118110236220472" footer="0.5118110236220472"/>
  <pageSetup firstPageNumber="6" useFirstPageNumber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7"/>
  <sheetViews>
    <sheetView view="pageBreakPreview" zoomScaleSheetLayoutView="100" zoomScalePageLayoutView="20" workbookViewId="0" topLeftCell="A1">
      <selection activeCell="T2" sqref="T2"/>
    </sheetView>
  </sheetViews>
  <sheetFormatPr defaultColWidth="9.140625" defaultRowHeight="12.75"/>
  <cols>
    <col min="1" max="1" width="4.28125" style="43" customWidth="1"/>
    <col min="2" max="2" width="8.57421875" style="43" customWidth="1"/>
    <col min="3" max="3" width="3.140625" style="43" customWidth="1"/>
    <col min="4" max="4" width="33.28125" style="43" customWidth="1"/>
    <col min="5" max="5" width="9.140625" style="43" customWidth="1"/>
    <col min="6" max="10" width="9.421875" style="43" hidden="1" customWidth="1"/>
    <col min="11" max="11" width="9.421875" style="43" customWidth="1"/>
    <col min="12" max="14" width="9.140625" style="43" customWidth="1"/>
    <col min="15" max="18" width="8.8515625" style="43" hidden="1" customWidth="1"/>
    <col min="19" max="19" width="9.7109375" style="43" hidden="1" customWidth="1"/>
    <col min="20" max="20" width="8.8515625" style="43" customWidth="1"/>
    <col min="21" max="22" width="9.140625" style="43" customWidth="1"/>
    <col min="23" max="16384" width="9.140625" style="43" customWidth="1"/>
  </cols>
  <sheetData>
    <row r="1" spans="1:20" ht="15.75" customHeight="1">
      <c r="A1" s="213" t="s">
        <v>349</v>
      </c>
      <c r="B1" s="214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  <row r="2" spans="1:20" ht="15.75" customHeight="1">
      <c r="A2" s="213"/>
      <c r="B2" s="214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</row>
    <row r="3" spans="1:22" ht="15" customHeight="1">
      <c r="A3" s="406" t="s">
        <v>416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8"/>
      <c r="V3" s="409"/>
    </row>
    <row r="4" spans="1:22" ht="18.75" customHeight="1">
      <c r="A4" s="298"/>
      <c r="B4" s="299"/>
      <c r="C4" s="299"/>
      <c r="D4" s="300"/>
      <c r="E4" s="410" t="s">
        <v>30</v>
      </c>
      <c r="F4" s="411"/>
      <c r="G4" s="411"/>
      <c r="H4" s="411"/>
      <c r="I4" s="411"/>
      <c r="J4" s="411"/>
      <c r="K4" s="412"/>
      <c r="L4" s="412"/>
      <c r="M4" s="413"/>
      <c r="N4" s="401" t="s">
        <v>29</v>
      </c>
      <c r="O4" s="402"/>
      <c r="P4" s="402"/>
      <c r="Q4" s="402"/>
      <c r="R4" s="402"/>
      <c r="S4" s="402"/>
      <c r="T4" s="403"/>
      <c r="U4" s="404"/>
      <c r="V4" s="405"/>
    </row>
    <row r="5" spans="1:22" ht="27.75" customHeight="1">
      <c r="A5" s="398" t="s">
        <v>190</v>
      </c>
      <c r="B5" s="397" t="s">
        <v>159</v>
      </c>
      <c r="C5" s="400"/>
      <c r="D5" s="396" t="s">
        <v>160</v>
      </c>
      <c r="E5" s="386" t="s">
        <v>430</v>
      </c>
      <c r="F5" s="386" t="s">
        <v>457</v>
      </c>
      <c r="G5" s="386" t="s">
        <v>390</v>
      </c>
      <c r="H5" s="386" t="s">
        <v>461</v>
      </c>
      <c r="I5" s="386" t="s">
        <v>464</v>
      </c>
      <c r="J5" s="386" t="s">
        <v>472</v>
      </c>
      <c r="K5" s="386" t="s">
        <v>362</v>
      </c>
      <c r="L5" s="384" t="s">
        <v>469</v>
      </c>
      <c r="M5" s="384" t="s">
        <v>371</v>
      </c>
      <c r="N5" s="386" t="s">
        <v>430</v>
      </c>
      <c r="O5" s="386" t="s">
        <v>457</v>
      </c>
      <c r="P5" s="386" t="s">
        <v>390</v>
      </c>
      <c r="Q5" s="386" t="s">
        <v>461</v>
      </c>
      <c r="R5" s="386" t="s">
        <v>464</v>
      </c>
      <c r="S5" s="386" t="s">
        <v>472</v>
      </c>
      <c r="T5" s="386" t="s">
        <v>362</v>
      </c>
      <c r="U5" s="384" t="s">
        <v>469</v>
      </c>
      <c r="V5" s="384" t="s">
        <v>371</v>
      </c>
    </row>
    <row r="6" spans="1:24" ht="27.75" customHeight="1">
      <c r="A6" s="399"/>
      <c r="B6" s="397"/>
      <c r="C6" s="400"/>
      <c r="D6" s="396"/>
      <c r="E6" s="386"/>
      <c r="F6" s="386"/>
      <c r="G6" s="386"/>
      <c r="H6" s="386"/>
      <c r="I6" s="386"/>
      <c r="J6" s="386"/>
      <c r="K6" s="386"/>
      <c r="L6" s="385"/>
      <c r="M6" s="385"/>
      <c r="N6" s="386"/>
      <c r="O6" s="386"/>
      <c r="P6" s="386"/>
      <c r="Q6" s="386"/>
      <c r="R6" s="386"/>
      <c r="S6" s="386"/>
      <c r="T6" s="386"/>
      <c r="U6" s="385"/>
      <c r="V6" s="385"/>
      <c r="X6" s="71"/>
    </row>
    <row r="7" spans="1:22" ht="15" customHeight="1">
      <c r="A7" s="23" t="s">
        <v>466</v>
      </c>
      <c r="B7" s="32"/>
      <c r="C7" s="124"/>
      <c r="D7" s="125"/>
      <c r="E7" s="150">
        <f aca="true" t="shared" si="0" ref="E7:L7">E8+E27</f>
        <v>73000</v>
      </c>
      <c r="F7" s="150">
        <f t="shared" si="0"/>
        <v>12000</v>
      </c>
      <c r="G7" s="150">
        <f t="shared" si="0"/>
        <v>15000</v>
      </c>
      <c r="H7" s="150">
        <f>H8+H27</f>
        <v>0</v>
      </c>
      <c r="I7" s="150">
        <f>I8+I27</f>
        <v>-8458</v>
      </c>
      <c r="J7" s="150">
        <f t="shared" si="0"/>
        <v>0</v>
      </c>
      <c r="K7" s="150">
        <f t="shared" si="0"/>
        <v>91542</v>
      </c>
      <c r="L7" s="150">
        <f t="shared" si="0"/>
        <v>41675</v>
      </c>
      <c r="M7" s="310">
        <f>SUM(L7/K7)</f>
        <v>0.4552555111315025</v>
      </c>
      <c r="N7" s="150">
        <f aca="true" t="shared" si="1" ref="N7:U7">N8+N27</f>
        <v>0</v>
      </c>
      <c r="O7" s="150">
        <f t="shared" si="1"/>
        <v>0</v>
      </c>
      <c r="P7" s="150">
        <f t="shared" si="1"/>
        <v>0</v>
      </c>
      <c r="Q7" s="150">
        <f>Q8+Q27</f>
        <v>0</v>
      </c>
      <c r="R7" s="150">
        <f>R8+R27</f>
        <v>0</v>
      </c>
      <c r="S7" s="150">
        <f t="shared" si="1"/>
        <v>0</v>
      </c>
      <c r="T7" s="150">
        <f t="shared" si="1"/>
        <v>0</v>
      </c>
      <c r="U7" s="150">
        <f t="shared" si="1"/>
        <v>0</v>
      </c>
      <c r="V7" s="310">
        <v>0</v>
      </c>
    </row>
    <row r="8" spans="1:25" ht="15" customHeight="1">
      <c r="A8" s="151">
        <v>1</v>
      </c>
      <c r="B8" s="152" t="s">
        <v>89</v>
      </c>
      <c r="C8" s="153"/>
      <c r="D8" s="153"/>
      <c r="E8" s="154">
        <f aca="true" t="shared" si="2" ref="E8:L8">E9+E19</f>
        <v>72000</v>
      </c>
      <c r="F8" s="154">
        <f t="shared" si="2"/>
        <v>12000</v>
      </c>
      <c r="G8" s="154">
        <f t="shared" si="2"/>
        <v>15000</v>
      </c>
      <c r="H8" s="154">
        <f>H9+H19</f>
        <v>0</v>
      </c>
      <c r="I8" s="154">
        <f>I9+I19</f>
        <v>-8458</v>
      </c>
      <c r="J8" s="154">
        <f t="shared" si="2"/>
        <v>0</v>
      </c>
      <c r="K8" s="154">
        <f t="shared" si="2"/>
        <v>90542</v>
      </c>
      <c r="L8" s="154">
        <f t="shared" si="2"/>
        <v>41675</v>
      </c>
      <c r="M8" s="305">
        <f>SUM(L8/K8)</f>
        <v>0.4602836252788761</v>
      </c>
      <c r="N8" s="154">
        <f aca="true" t="shared" si="3" ref="N8:U8">N9+N19</f>
        <v>0</v>
      </c>
      <c r="O8" s="154">
        <f t="shared" si="3"/>
        <v>0</v>
      </c>
      <c r="P8" s="154">
        <f t="shared" si="3"/>
        <v>0</v>
      </c>
      <c r="Q8" s="154">
        <f>Q9+Q19</f>
        <v>0</v>
      </c>
      <c r="R8" s="154">
        <f>R9+R19</f>
        <v>0</v>
      </c>
      <c r="S8" s="154">
        <f t="shared" si="3"/>
        <v>0</v>
      </c>
      <c r="T8" s="154">
        <f t="shared" si="3"/>
        <v>0</v>
      </c>
      <c r="U8" s="154">
        <f t="shared" si="3"/>
        <v>0</v>
      </c>
      <c r="V8" s="305">
        <v>0</v>
      </c>
      <c r="W8" s="49"/>
      <c r="X8" s="49"/>
      <c r="Y8" s="49"/>
    </row>
    <row r="9" spans="1:22" ht="15" customHeight="1">
      <c r="A9" s="90" t="s">
        <v>268</v>
      </c>
      <c r="B9" s="88" t="s">
        <v>206</v>
      </c>
      <c r="C9" s="414" t="s">
        <v>48</v>
      </c>
      <c r="D9" s="415"/>
      <c r="E9" s="99">
        <f aca="true" t="shared" si="4" ref="E9:L9">SUM(E10:E18)</f>
        <v>72000</v>
      </c>
      <c r="F9" s="99">
        <f t="shared" si="4"/>
        <v>12000</v>
      </c>
      <c r="G9" s="99">
        <f t="shared" si="4"/>
        <v>15000</v>
      </c>
      <c r="H9" s="99">
        <f>SUM(H10:H18)</f>
        <v>0</v>
      </c>
      <c r="I9" s="99">
        <f>SUM(I10:I18)</f>
        <v>-8458</v>
      </c>
      <c r="J9" s="99">
        <f t="shared" si="4"/>
        <v>0</v>
      </c>
      <c r="K9" s="99">
        <f t="shared" si="4"/>
        <v>90542</v>
      </c>
      <c r="L9" s="99">
        <f t="shared" si="4"/>
        <v>41675</v>
      </c>
      <c r="M9" s="306">
        <f>SUM(L9/K9)</f>
        <v>0.4602836252788761</v>
      </c>
      <c r="N9" s="99">
        <f aca="true" t="shared" si="5" ref="N9:U9">SUM(N10:N18)</f>
        <v>0</v>
      </c>
      <c r="O9" s="99">
        <f t="shared" si="5"/>
        <v>0</v>
      </c>
      <c r="P9" s="99">
        <f t="shared" si="5"/>
        <v>0</v>
      </c>
      <c r="Q9" s="99">
        <f>SUM(Q10:Q18)</f>
        <v>0</v>
      </c>
      <c r="R9" s="99">
        <f>SUM(R10:R18)</f>
        <v>0</v>
      </c>
      <c r="S9" s="99">
        <f t="shared" si="5"/>
        <v>0</v>
      </c>
      <c r="T9" s="99">
        <f t="shared" si="5"/>
        <v>0</v>
      </c>
      <c r="U9" s="99">
        <f t="shared" si="5"/>
        <v>0</v>
      </c>
      <c r="V9" s="306">
        <v>0</v>
      </c>
    </row>
    <row r="10" spans="1:22" ht="21.75" customHeight="1">
      <c r="A10" s="90"/>
      <c r="B10" s="113"/>
      <c r="C10" s="288" t="s">
        <v>24</v>
      </c>
      <c r="D10" s="110" t="s">
        <v>90</v>
      </c>
      <c r="E10" s="278">
        <v>40000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f aca="true" t="shared" si="6" ref="K10:K18">SUM(E10:J10)</f>
        <v>40000</v>
      </c>
      <c r="L10" s="101">
        <v>39996</v>
      </c>
      <c r="M10" s="307">
        <f>SUM(L10/K10)</f>
        <v>0.9999</v>
      </c>
      <c r="N10" s="107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f aca="true" t="shared" si="7" ref="T10:T18">SUM(N10:S10)</f>
        <v>0</v>
      </c>
      <c r="U10" s="107">
        <v>0</v>
      </c>
      <c r="V10" s="311">
        <v>0</v>
      </c>
    </row>
    <row r="11" spans="1:22" ht="29.25" customHeight="1">
      <c r="A11" s="89"/>
      <c r="B11" s="113"/>
      <c r="C11" s="288" t="s">
        <v>25</v>
      </c>
      <c r="D11" s="287" t="s">
        <v>198</v>
      </c>
      <c r="E11" s="278">
        <v>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f t="shared" si="6"/>
        <v>0</v>
      </c>
      <c r="L11" s="101">
        <v>0</v>
      </c>
      <c r="M11" s="311">
        <v>0</v>
      </c>
      <c r="N11" s="107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f t="shared" si="7"/>
        <v>0</v>
      </c>
      <c r="U11" s="107">
        <v>0</v>
      </c>
      <c r="V11" s="311">
        <v>0</v>
      </c>
    </row>
    <row r="12" spans="1:22" ht="15" customHeight="1">
      <c r="A12" s="89"/>
      <c r="B12" s="113"/>
      <c r="C12" s="79" t="s">
        <v>26</v>
      </c>
      <c r="D12" s="110" t="s">
        <v>92</v>
      </c>
      <c r="E12" s="278">
        <v>0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f t="shared" si="6"/>
        <v>0</v>
      </c>
      <c r="L12" s="101">
        <v>0</v>
      </c>
      <c r="M12" s="311">
        <v>0</v>
      </c>
      <c r="N12" s="107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f t="shared" si="7"/>
        <v>0</v>
      </c>
      <c r="U12" s="107">
        <v>0</v>
      </c>
      <c r="V12" s="311">
        <v>0</v>
      </c>
    </row>
    <row r="13" spans="1:22" ht="19.5" customHeight="1">
      <c r="A13" s="89"/>
      <c r="B13" s="113"/>
      <c r="C13" s="79" t="s">
        <v>27</v>
      </c>
      <c r="D13" s="110" t="s">
        <v>217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f t="shared" si="6"/>
        <v>0</v>
      </c>
      <c r="L13" s="101">
        <v>0</v>
      </c>
      <c r="M13" s="311">
        <v>0</v>
      </c>
      <c r="N13" s="107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f t="shared" si="7"/>
        <v>0</v>
      </c>
      <c r="U13" s="107">
        <v>0</v>
      </c>
      <c r="V13" s="311">
        <v>0</v>
      </c>
    </row>
    <row r="14" spans="1:22" ht="19.5" customHeight="1">
      <c r="A14" s="89"/>
      <c r="B14" s="113"/>
      <c r="C14" s="288" t="s">
        <v>28</v>
      </c>
      <c r="D14" s="110" t="s">
        <v>132</v>
      </c>
      <c r="E14" s="101">
        <v>30000</v>
      </c>
      <c r="F14" s="101">
        <v>10000</v>
      </c>
      <c r="G14" s="101">
        <v>15000</v>
      </c>
      <c r="H14" s="101">
        <v>0</v>
      </c>
      <c r="I14" s="101">
        <v>-8458</v>
      </c>
      <c r="J14" s="101">
        <v>0</v>
      </c>
      <c r="K14" s="101">
        <f t="shared" si="6"/>
        <v>46542</v>
      </c>
      <c r="L14" s="101">
        <v>1679</v>
      </c>
      <c r="M14" s="307">
        <f>SUM(L14/K14)</f>
        <v>0.0360749430621804</v>
      </c>
      <c r="N14" s="107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f t="shared" si="7"/>
        <v>0</v>
      </c>
      <c r="U14" s="107">
        <v>0</v>
      </c>
      <c r="V14" s="311">
        <v>0</v>
      </c>
    </row>
    <row r="15" spans="1:22" ht="15" customHeight="1">
      <c r="A15" s="89"/>
      <c r="B15" s="113"/>
      <c r="C15" s="288" t="s">
        <v>40</v>
      </c>
      <c r="D15" s="287" t="s">
        <v>146</v>
      </c>
      <c r="E15" s="101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f t="shared" si="6"/>
        <v>0</v>
      </c>
      <c r="L15" s="101">
        <v>0</v>
      </c>
      <c r="M15" s="31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f t="shared" si="7"/>
        <v>0</v>
      </c>
      <c r="U15" s="101">
        <v>0</v>
      </c>
      <c r="V15" s="311">
        <v>0</v>
      </c>
    </row>
    <row r="16" spans="1:22" ht="15" customHeight="1">
      <c r="A16" s="89"/>
      <c r="B16" s="113"/>
      <c r="C16" s="79" t="s">
        <v>41</v>
      </c>
      <c r="D16" s="110" t="s">
        <v>144</v>
      </c>
      <c r="E16" s="101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f t="shared" si="6"/>
        <v>0</v>
      </c>
      <c r="L16" s="101">
        <v>0</v>
      </c>
      <c r="M16" s="311">
        <v>0</v>
      </c>
      <c r="N16" s="107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f t="shared" si="7"/>
        <v>0</v>
      </c>
      <c r="U16" s="107">
        <v>0</v>
      </c>
      <c r="V16" s="311">
        <v>0</v>
      </c>
    </row>
    <row r="17" spans="1:22" s="46" customFormat="1" ht="15" customHeight="1">
      <c r="A17" s="110"/>
      <c r="B17" s="110"/>
      <c r="C17" s="79" t="s">
        <v>42</v>
      </c>
      <c r="D17" s="110" t="s">
        <v>230</v>
      </c>
      <c r="E17" s="110">
        <v>500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f t="shared" si="6"/>
        <v>500</v>
      </c>
      <c r="L17" s="110">
        <v>0</v>
      </c>
      <c r="M17" s="311">
        <f>SUM(L17/K17)</f>
        <v>0</v>
      </c>
      <c r="N17" s="11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f t="shared" si="7"/>
        <v>0</v>
      </c>
      <c r="U17" s="111">
        <v>0</v>
      </c>
      <c r="V17" s="311">
        <v>0</v>
      </c>
    </row>
    <row r="18" spans="1:22" s="46" customFormat="1" ht="15" customHeight="1">
      <c r="A18" s="110"/>
      <c r="B18" s="110"/>
      <c r="C18" s="79" t="s">
        <v>49</v>
      </c>
      <c r="D18" s="110" t="s">
        <v>380</v>
      </c>
      <c r="E18" s="100">
        <v>1500</v>
      </c>
      <c r="F18" s="101">
        <v>2000</v>
      </c>
      <c r="G18" s="101">
        <v>0</v>
      </c>
      <c r="H18" s="101">
        <v>0</v>
      </c>
      <c r="I18" s="101">
        <v>0</v>
      </c>
      <c r="J18" s="101">
        <v>0</v>
      </c>
      <c r="K18" s="101">
        <f t="shared" si="6"/>
        <v>3500</v>
      </c>
      <c r="L18" s="100">
        <v>0</v>
      </c>
      <c r="M18" s="311">
        <v>0</v>
      </c>
      <c r="N18" s="11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f t="shared" si="7"/>
        <v>0</v>
      </c>
      <c r="U18" s="111">
        <v>0</v>
      </c>
      <c r="V18" s="311">
        <v>0</v>
      </c>
    </row>
    <row r="19" spans="1:22" s="47" customFormat="1" ht="15" customHeight="1">
      <c r="A19" s="123" t="s">
        <v>269</v>
      </c>
      <c r="B19" s="88" t="s">
        <v>203</v>
      </c>
      <c r="C19" s="112" t="s">
        <v>11</v>
      </c>
      <c r="D19" s="112"/>
      <c r="E19" s="103">
        <f aca="true" t="shared" si="8" ref="E19:L19">SUM(E20:E26)</f>
        <v>0</v>
      </c>
      <c r="F19" s="103">
        <f t="shared" si="8"/>
        <v>0</v>
      </c>
      <c r="G19" s="103">
        <f t="shared" si="8"/>
        <v>0</v>
      </c>
      <c r="H19" s="103">
        <f>SUM(H20:H26)</f>
        <v>0</v>
      </c>
      <c r="I19" s="103">
        <f>SUM(I20:I26)</f>
        <v>0</v>
      </c>
      <c r="J19" s="103">
        <f t="shared" si="8"/>
        <v>0</v>
      </c>
      <c r="K19" s="103">
        <f t="shared" si="8"/>
        <v>0</v>
      </c>
      <c r="L19" s="103">
        <f t="shared" si="8"/>
        <v>0</v>
      </c>
      <c r="M19" s="306">
        <v>0</v>
      </c>
      <c r="N19" s="103">
        <f aca="true" t="shared" si="9" ref="N19:U19">SUM(N20:N26)</f>
        <v>0</v>
      </c>
      <c r="O19" s="103">
        <f t="shared" si="9"/>
        <v>0</v>
      </c>
      <c r="P19" s="103">
        <f t="shared" si="9"/>
        <v>0</v>
      </c>
      <c r="Q19" s="103">
        <f>SUM(Q20:Q26)</f>
        <v>0</v>
      </c>
      <c r="R19" s="103">
        <f>SUM(R20:R26)</f>
        <v>0</v>
      </c>
      <c r="S19" s="103">
        <f t="shared" si="9"/>
        <v>0</v>
      </c>
      <c r="T19" s="103">
        <f t="shared" si="9"/>
        <v>0</v>
      </c>
      <c r="U19" s="103">
        <f t="shared" si="9"/>
        <v>0</v>
      </c>
      <c r="V19" s="306">
        <v>0</v>
      </c>
    </row>
    <row r="20" spans="1:22" ht="15" customHeight="1">
      <c r="A20" s="89"/>
      <c r="B20" s="114"/>
      <c r="C20" s="89">
        <v>1</v>
      </c>
      <c r="D20" s="111" t="s">
        <v>408</v>
      </c>
      <c r="E20" s="12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f aca="true" t="shared" si="10" ref="K20:K26">SUM(E20:J20)</f>
        <v>0</v>
      </c>
      <c r="L20" s="102">
        <v>0</v>
      </c>
      <c r="M20" s="311">
        <v>0</v>
      </c>
      <c r="N20" s="108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f aca="true" t="shared" si="11" ref="T20:T26">SUM(N20:S20)</f>
        <v>0</v>
      </c>
      <c r="U20" s="108">
        <v>0</v>
      </c>
      <c r="V20" s="311">
        <v>0</v>
      </c>
    </row>
    <row r="21" spans="1:22" ht="15" customHeight="1">
      <c r="A21" s="89"/>
      <c r="B21" s="114"/>
      <c r="C21" s="89">
        <v>2</v>
      </c>
      <c r="D21" s="111" t="s">
        <v>305</v>
      </c>
      <c r="E21" s="12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f t="shared" si="10"/>
        <v>0</v>
      </c>
      <c r="L21" s="102">
        <v>0</v>
      </c>
      <c r="M21" s="311">
        <v>0</v>
      </c>
      <c r="N21" s="108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f t="shared" si="11"/>
        <v>0</v>
      </c>
      <c r="U21" s="108">
        <v>0</v>
      </c>
      <c r="V21" s="311">
        <v>0</v>
      </c>
    </row>
    <row r="22" spans="1:22" ht="15" customHeight="1">
      <c r="A22" s="89"/>
      <c r="B22" s="114"/>
      <c r="C22" s="89">
        <v>3</v>
      </c>
      <c r="D22" s="108" t="s">
        <v>409</v>
      </c>
      <c r="E22" s="12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f t="shared" si="10"/>
        <v>0</v>
      </c>
      <c r="L22" s="102">
        <v>0</v>
      </c>
      <c r="M22" s="311">
        <v>0</v>
      </c>
      <c r="N22" s="108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f t="shared" si="11"/>
        <v>0</v>
      </c>
      <c r="U22" s="108">
        <v>0</v>
      </c>
      <c r="V22" s="311">
        <v>0</v>
      </c>
    </row>
    <row r="23" spans="1:22" ht="15" customHeight="1">
      <c r="A23" s="89"/>
      <c r="B23" s="114"/>
      <c r="C23" s="89">
        <v>4</v>
      </c>
      <c r="D23" s="108" t="s">
        <v>119</v>
      </c>
      <c r="E23" s="12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f t="shared" si="10"/>
        <v>0</v>
      </c>
      <c r="L23" s="102">
        <v>0</v>
      </c>
      <c r="M23" s="311">
        <v>0</v>
      </c>
      <c r="N23" s="108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f t="shared" si="11"/>
        <v>0</v>
      </c>
      <c r="U23" s="108">
        <v>0</v>
      </c>
      <c r="V23" s="311">
        <v>0</v>
      </c>
    </row>
    <row r="24" spans="1:22" ht="15" customHeight="1">
      <c r="A24" s="89"/>
      <c r="B24" s="113"/>
      <c r="C24" s="79" t="s">
        <v>40</v>
      </c>
      <c r="D24" s="110" t="s">
        <v>120</v>
      </c>
      <c r="E24" s="12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f t="shared" si="10"/>
        <v>0</v>
      </c>
      <c r="L24" s="102">
        <v>0</v>
      </c>
      <c r="M24" s="311">
        <v>0</v>
      </c>
      <c r="N24" s="107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f t="shared" si="11"/>
        <v>0</v>
      </c>
      <c r="U24" s="107">
        <v>0</v>
      </c>
      <c r="V24" s="311">
        <v>0</v>
      </c>
    </row>
    <row r="25" spans="1:22" ht="15" customHeight="1">
      <c r="A25" s="114"/>
      <c r="B25" s="114"/>
      <c r="C25" s="89">
        <v>8</v>
      </c>
      <c r="D25" s="110" t="s">
        <v>121</v>
      </c>
      <c r="E25" s="12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f t="shared" si="10"/>
        <v>0</v>
      </c>
      <c r="L25" s="102">
        <v>0</v>
      </c>
      <c r="M25" s="311">
        <v>0</v>
      </c>
      <c r="N25" s="107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f t="shared" si="11"/>
        <v>0</v>
      </c>
      <c r="U25" s="107">
        <v>0</v>
      </c>
      <c r="V25" s="311">
        <v>0</v>
      </c>
    </row>
    <row r="26" spans="1:22" ht="15" customHeight="1">
      <c r="A26" s="114"/>
      <c r="B26" s="114"/>
      <c r="C26" s="290">
        <v>10</v>
      </c>
      <c r="D26" s="110" t="s">
        <v>133</v>
      </c>
      <c r="E26" s="329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2">
        <f t="shared" si="10"/>
        <v>0</v>
      </c>
      <c r="L26" s="100">
        <v>0</v>
      </c>
      <c r="M26" s="311">
        <v>0</v>
      </c>
      <c r="N26" s="108">
        <v>0</v>
      </c>
      <c r="O26" s="100">
        <v>0</v>
      </c>
      <c r="P26" s="100">
        <v>0</v>
      </c>
      <c r="Q26" s="100">
        <v>0</v>
      </c>
      <c r="R26" s="100">
        <v>0</v>
      </c>
      <c r="S26" s="100">
        <v>0</v>
      </c>
      <c r="T26" s="102">
        <f t="shared" si="11"/>
        <v>0</v>
      </c>
      <c r="U26" s="108">
        <v>0</v>
      </c>
      <c r="V26" s="311">
        <v>0</v>
      </c>
    </row>
    <row r="27" spans="1:22" s="48" customFormat="1" ht="15" customHeight="1">
      <c r="A27" s="155">
        <v>2</v>
      </c>
      <c r="B27" s="156" t="s">
        <v>46</v>
      </c>
      <c r="C27" s="157"/>
      <c r="D27" s="157"/>
      <c r="E27" s="158">
        <f aca="true" t="shared" si="12" ref="E27:U27">E28</f>
        <v>1000</v>
      </c>
      <c r="F27" s="158">
        <f t="shared" si="12"/>
        <v>0</v>
      </c>
      <c r="G27" s="158">
        <f t="shared" si="12"/>
        <v>0</v>
      </c>
      <c r="H27" s="158">
        <f t="shared" si="12"/>
        <v>0</v>
      </c>
      <c r="I27" s="158">
        <f t="shared" si="12"/>
        <v>0</v>
      </c>
      <c r="J27" s="158">
        <f t="shared" si="12"/>
        <v>0</v>
      </c>
      <c r="K27" s="158">
        <f t="shared" si="12"/>
        <v>1000</v>
      </c>
      <c r="L27" s="158">
        <f t="shared" si="12"/>
        <v>0</v>
      </c>
      <c r="M27" s="305">
        <v>0</v>
      </c>
      <c r="N27" s="158">
        <f t="shared" si="12"/>
        <v>0</v>
      </c>
      <c r="O27" s="158">
        <f t="shared" si="12"/>
        <v>0</v>
      </c>
      <c r="P27" s="158">
        <f t="shared" si="12"/>
        <v>0</v>
      </c>
      <c r="Q27" s="158">
        <f t="shared" si="12"/>
        <v>0</v>
      </c>
      <c r="R27" s="158">
        <f t="shared" si="12"/>
        <v>0</v>
      </c>
      <c r="S27" s="158">
        <f t="shared" si="12"/>
        <v>0</v>
      </c>
      <c r="T27" s="158">
        <f t="shared" si="12"/>
        <v>0</v>
      </c>
      <c r="U27" s="158">
        <f t="shared" si="12"/>
        <v>0</v>
      </c>
      <c r="V27" s="305">
        <v>0</v>
      </c>
    </row>
    <row r="28" spans="1:22" s="48" customFormat="1" ht="15" customHeight="1">
      <c r="A28" s="115" t="s">
        <v>270</v>
      </c>
      <c r="B28" s="88" t="s">
        <v>206</v>
      </c>
      <c r="C28" s="414" t="s">
        <v>48</v>
      </c>
      <c r="D28" s="415"/>
      <c r="E28" s="105">
        <f aca="true" t="shared" si="13" ref="E28:L28">SUM(E29:E31)</f>
        <v>1000</v>
      </c>
      <c r="F28" s="105">
        <f t="shared" si="13"/>
        <v>0</v>
      </c>
      <c r="G28" s="105">
        <f t="shared" si="13"/>
        <v>0</v>
      </c>
      <c r="H28" s="105">
        <f>SUM(H29:H31)</f>
        <v>0</v>
      </c>
      <c r="I28" s="105">
        <f>SUM(I29:I31)</f>
        <v>0</v>
      </c>
      <c r="J28" s="105">
        <f t="shared" si="13"/>
        <v>0</v>
      </c>
      <c r="K28" s="105">
        <f t="shared" si="13"/>
        <v>1000</v>
      </c>
      <c r="L28" s="105">
        <f t="shared" si="13"/>
        <v>0</v>
      </c>
      <c r="M28" s="306">
        <v>0</v>
      </c>
      <c r="N28" s="105">
        <f aca="true" t="shared" si="14" ref="N28:U28">SUM(N29:N31)</f>
        <v>0</v>
      </c>
      <c r="O28" s="105">
        <f t="shared" si="14"/>
        <v>0</v>
      </c>
      <c r="P28" s="105">
        <f t="shared" si="14"/>
        <v>0</v>
      </c>
      <c r="Q28" s="105">
        <f>SUM(Q29:Q31)</f>
        <v>0</v>
      </c>
      <c r="R28" s="105">
        <f>SUM(R29:R31)</f>
        <v>0</v>
      </c>
      <c r="S28" s="105">
        <f t="shared" si="14"/>
        <v>0</v>
      </c>
      <c r="T28" s="105">
        <f t="shared" si="14"/>
        <v>0</v>
      </c>
      <c r="U28" s="105">
        <f t="shared" si="14"/>
        <v>0</v>
      </c>
      <c r="V28" s="306">
        <v>0</v>
      </c>
    </row>
    <row r="29" spans="1:22" s="48" customFormat="1" ht="15" customHeight="1">
      <c r="A29" s="116"/>
      <c r="B29" s="117"/>
      <c r="C29" s="291" t="s">
        <v>24</v>
      </c>
      <c r="D29" s="118" t="s">
        <v>231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06">
        <f>SUM(E29:J29)</f>
        <v>0</v>
      </c>
      <c r="L29" s="106">
        <v>0</v>
      </c>
      <c r="M29" s="311">
        <v>0</v>
      </c>
      <c r="N29" s="109">
        <v>0</v>
      </c>
      <c r="O29" s="106">
        <v>0</v>
      </c>
      <c r="P29" s="106">
        <v>0</v>
      </c>
      <c r="Q29" s="106">
        <v>0</v>
      </c>
      <c r="R29" s="106">
        <v>0</v>
      </c>
      <c r="S29" s="106">
        <v>0</v>
      </c>
      <c r="T29" s="106">
        <f>SUM(N29:S29)</f>
        <v>0</v>
      </c>
      <c r="U29" s="109">
        <v>0</v>
      </c>
      <c r="V29" s="311">
        <v>0</v>
      </c>
    </row>
    <row r="30" spans="1:22" s="48" customFormat="1" ht="15" customHeight="1">
      <c r="A30" s="116"/>
      <c r="B30" s="117"/>
      <c r="C30" s="291" t="s">
        <v>25</v>
      </c>
      <c r="D30" s="118" t="s">
        <v>232</v>
      </c>
      <c r="E30" s="106">
        <v>1000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06">
        <f>SUM(E30:J30)</f>
        <v>1000</v>
      </c>
      <c r="L30" s="106">
        <v>0</v>
      </c>
      <c r="M30" s="311">
        <v>0</v>
      </c>
      <c r="N30" s="109">
        <v>0</v>
      </c>
      <c r="O30" s="106">
        <v>0</v>
      </c>
      <c r="P30" s="106">
        <v>0</v>
      </c>
      <c r="Q30" s="106">
        <v>0</v>
      </c>
      <c r="R30" s="106">
        <v>0</v>
      </c>
      <c r="S30" s="106">
        <v>0</v>
      </c>
      <c r="T30" s="106">
        <f>SUM(N30:S30)</f>
        <v>0</v>
      </c>
      <c r="U30" s="109">
        <v>0</v>
      </c>
      <c r="V30" s="311">
        <v>0</v>
      </c>
    </row>
    <row r="31" spans="1:22" s="48" customFormat="1" ht="15" customHeight="1">
      <c r="A31" s="116"/>
      <c r="B31" s="117"/>
      <c r="C31" s="291" t="s">
        <v>26</v>
      </c>
      <c r="D31" s="160" t="s">
        <v>285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06">
        <f>SUM(E31:J31)</f>
        <v>0</v>
      </c>
      <c r="L31" s="106">
        <v>0</v>
      </c>
      <c r="M31" s="311">
        <v>0</v>
      </c>
      <c r="N31" s="109">
        <v>0</v>
      </c>
      <c r="O31" s="106">
        <v>0</v>
      </c>
      <c r="P31" s="106">
        <v>0</v>
      </c>
      <c r="Q31" s="106">
        <v>0</v>
      </c>
      <c r="R31" s="106">
        <v>0</v>
      </c>
      <c r="S31" s="106">
        <v>0</v>
      </c>
      <c r="T31" s="106">
        <f>SUM(N31:S31)</f>
        <v>0</v>
      </c>
      <c r="U31" s="109">
        <v>0</v>
      </c>
      <c r="V31" s="311">
        <v>0</v>
      </c>
    </row>
    <row r="32" spans="5:13" ht="30">
      <c r="E32" s="45"/>
      <c r="F32" s="45"/>
      <c r="G32" s="45"/>
      <c r="H32" s="45"/>
      <c r="I32" s="45"/>
      <c r="J32" s="45"/>
      <c r="K32" s="45"/>
      <c r="L32" s="45"/>
      <c r="M32" s="45"/>
    </row>
    <row r="33" ht="45.75" customHeight="1"/>
    <row r="34" ht="45.75" customHeight="1">
      <c r="D34" s="47"/>
    </row>
    <row r="35" ht="58.5" customHeight="1">
      <c r="D35" s="44"/>
    </row>
    <row r="36" ht="24" customHeight="1">
      <c r="D36" s="44"/>
    </row>
    <row r="37" spans="4:13" ht="37.5" customHeight="1" hidden="1">
      <c r="D37" s="44" t="s">
        <v>123</v>
      </c>
      <c r="K37" s="47"/>
      <c r="L37" s="47"/>
      <c r="M37" s="47"/>
    </row>
    <row r="38" ht="33.75" customHeight="1" hidden="1">
      <c r="D38" s="44" t="s">
        <v>124</v>
      </c>
    </row>
    <row r="39" ht="99.75" customHeight="1" hidden="1">
      <c r="D39" s="44" t="s">
        <v>125</v>
      </c>
    </row>
    <row r="40" ht="167.25" customHeight="1" hidden="1">
      <c r="D40" s="44" t="s">
        <v>122</v>
      </c>
    </row>
    <row r="41" ht="48" customHeight="1" hidden="1"/>
    <row r="42" ht="90" customHeight="1" hidden="1">
      <c r="D42" s="43" t="s">
        <v>126</v>
      </c>
    </row>
    <row r="43" ht="30" hidden="1">
      <c r="D43" s="43" t="s">
        <v>127</v>
      </c>
    </row>
    <row r="44" ht="30" hidden="1">
      <c r="D44" s="43" t="s">
        <v>122</v>
      </c>
    </row>
    <row r="45" ht="30" hidden="1"/>
    <row r="46" ht="30" hidden="1"/>
    <row r="47" ht="187.5" customHeight="1" hidden="1"/>
    <row r="67" ht="30">
      <c r="D67" s="43" t="s">
        <v>236</v>
      </c>
    </row>
  </sheetData>
  <sheetProtection selectLockedCells="1" selectUnlockedCells="1"/>
  <mergeCells count="27">
    <mergeCell ref="C28:D28"/>
    <mergeCell ref="E5:E6"/>
    <mergeCell ref="C9:D9"/>
    <mergeCell ref="D5:D6"/>
    <mergeCell ref="M5:M6"/>
    <mergeCell ref="N5:N6"/>
    <mergeCell ref="F5:F6"/>
    <mergeCell ref="H5:H6"/>
    <mergeCell ref="I5:I6"/>
    <mergeCell ref="A3:V3"/>
    <mergeCell ref="B5:B6"/>
    <mergeCell ref="J5:J6"/>
    <mergeCell ref="S5:S6"/>
    <mergeCell ref="E4:M4"/>
    <mergeCell ref="N4:V4"/>
    <mergeCell ref="C5:C6"/>
    <mergeCell ref="T5:T6"/>
    <mergeCell ref="P5:P6"/>
    <mergeCell ref="O5:O6"/>
    <mergeCell ref="V5:V6"/>
    <mergeCell ref="U5:U6"/>
    <mergeCell ref="A5:A6"/>
    <mergeCell ref="K5:K6"/>
    <mergeCell ref="G5:G6"/>
    <mergeCell ref="L5:L6"/>
    <mergeCell ref="Q5:Q6"/>
    <mergeCell ref="R5:R6"/>
  </mergeCells>
  <printOptions horizontalCentered="1"/>
  <pageMargins left="0.7874015748031497" right="0.7874015748031497" top="0.984251968503937" bottom="0.8661417322834646" header="0.5118110236220472" footer="0.5118110236220472"/>
  <pageSetup firstPageNumber="7" useFirstPageNumber="1"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6"/>
  <sheetViews>
    <sheetView view="pageBreakPreview" zoomScaleSheetLayoutView="100" zoomScalePageLayoutView="90" workbookViewId="0" topLeftCell="A1">
      <selection activeCell="T2" sqref="T2"/>
    </sheetView>
  </sheetViews>
  <sheetFormatPr defaultColWidth="9.140625" defaultRowHeight="12.75"/>
  <cols>
    <col min="1" max="1" width="4.00390625" style="50" customWidth="1"/>
    <col min="2" max="2" width="8.421875" style="51" customWidth="1"/>
    <col min="3" max="3" width="2.8515625" style="51" customWidth="1"/>
    <col min="4" max="4" width="48.421875" style="51" customWidth="1"/>
    <col min="5" max="5" width="9.140625" style="51" customWidth="1"/>
    <col min="6" max="9" width="9.140625" style="51" hidden="1" customWidth="1"/>
    <col min="10" max="10" width="9.00390625" style="51" hidden="1" customWidth="1"/>
    <col min="11" max="11" width="8.8515625" style="51" customWidth="1"/>
    <col min="12" max="13" width="9.140625" style="51" customWidth="1"/>
    <col min="14" max="14" width="9.140625" style="52" customWidth="1"/>
    <col min="15" max="18" width="9.140625" style="52" hidden="1" customWidth="1"/>
    <col min="19" max="19" width="9.57421875" style="52" hidden="1" customWidth="1"/>
    <col min="20" max="20" width="9.28125" style="51" customWidth="1"/>
    <col min="21" max="22" width="9.140625" style="51" customWidth="1"/>
    <col min="23" max="16384" width="9.140625" style="51" customWidth="1"/>
  </cols>
  <sheetData>
    <row r="1" spans="1:20" ht="15.75" customHeight="1">
      <c r="A1" s="213" t="s">
        <v>350</v>
      </c>
      <c r="B1" s="214"/>
      <c r="C1" s="214"/>
      <c r="D1" s="214"/>
      <c r="E1" s="239"/>
      <c r="F1" s="239"/>
      <c r="G1" s="239"/>
      <c r="H1" s="239"/>
      <c r="I1" s="239"/>
      <c r="J1" s="239"/>
      <c r="K1" s="239"/>
      <c r="L1" s="239"/>
      <c r="M1" s="239"/>
      <c r="N1" s="240"/>
      <c r="O1" s="240"/>
      <c r="P1" s="240"/>
      <c r="Q1" s="240"/>
      <c r="R1" s="240"/>
      <c r="S1" s="240"/>
      <c r="T1" s="239"/>
    </row>
    <row r="2" spans="1:20" ht="15.75" customHeight="1">
      <c r="A2" s="213"/>
      <c r="B2" s="214"/>
      <c r="C2" s="214"/>
      <c r="D2" s="214"/>
      <c r="E2" s="239"/>
      <c r="F2" s="239"/>
      <c r="G2" s="239"/>
      <c r="H2" s="239"/>
      <c r="I2" s="239"/>
      <c r="J2" s="239"/>
      <c r="K2" s="239"/>
      <c r="L2" s="239"/>
      <c r="M2" s="239"/>
      <c r="N2" s="240"/>
      <c r="O2" s="240"/>
      <c r="P2" s="240"/>
      <c r="Q2" s="240"/>
      <c r="R2" s="240"/>
      <c r="S2" s="240"/>
      <c r="T2" s="239"/>
    </row>
    <row r="3" spans="1:22" ht="13.5" customHeight="1">
      <c r="A3" s="406" t="s">
        <v>416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8"/>
      <c r="V3" s="409"/>
    </row>
    <row r="4" spans="1:22" ht="18.75" customHeight="1">
      <c r="A4" s="298"/>
      <c r="B4" s="299"/>
      <c r="C4" s="299"/>
      <c r="D4" s="300"/>
      <c r="E4" s="410" t="s">
        <v>30</v>
      </c>
      <c r="F4" s="411"/>
      <c r="G4" s="411"/>
      <c r="H4" s="411"/>
      <c r="I4" s="411"/>
      <c r="J4" s="411"/>
      <c r="K4" s="412"/>
      <c r="L4" s="412"/>
      <c r="M4" s="413"/>
      <c r="N4" s="401" t="s">
        <v>29</v>
      </c>
      <c r="O4" s="402"/>
      <c r="P4" s="402"/>
      <c r="Q4" s="402"/>
      <c r="R4" s="402"/>
      <c r="S4" s="402"/>
      <c r="T4" s="403"/>
      <c r="U4" s="404"/>
      <c r="V4" s="405"/>
    </row>
    <row r="5" spans="1:22" ht="27.75" customHeight="1">
      <c r="A5" s="398" t="s">
        <v>190</v>
      </c>
      <c r="B5" s="397" t="s">
        <v>159</v>
      </c>
      <c r="C5" s="400"/>
      <c r="D5" s="396" t="s">
        <v>160</v>
      </c>
      <c r="E5" s="386" t="s">
        <v>430</v>
      </c>
      <c r="F5" s="386" t="s">
        <v>457</v>
      </c>
      <c r="G5" s="386" t="s">
        <v>390</v>
      </c>
      <c r="H5" s="386" t="s">
        <v>461</v>
      </c>
      <c r="I5" s="386" t="s">
        <v>464</v>
      </c>
      <c r="J5" s="386" t="s">
        <v>472</v>
      </c>
      <c r="K5" s="386" t="s">
        <v>362</v>
      </c>
      <c r="L5" s="384" t="s">
        <v>469</v>
      </c>
      <c r="M5" s="384" t="s">
        <v>371</v>
      </c>
      <c r="N5" s="386" t="s">
        <v>430</v>
      </c>
      <c r="O5" s="386" t="s">
        <v>457</v>
      </c>
      <c r="P5" s="386" t="s">
        <v>390</v>
      </c>
      <c r="Q5" s="386" t="s">
        <v>461</v>
      </c>
      <c r="R5" s="386" t="s">
        <v>464</v>
      </c>
      <c r="S5" s="386" t="s">
        <v>472</v>
      </c>
      <c r="T5" s="386" t="s">
        <v>362</v>
      </c>
      <c r="U5" s="384" t="s">
        <v>469</v>
      </c>
      <c r="V5" s="384" t="s">
        <v>371</v>
      </c>
    </row>
    <row r="6" spans="1:22" ht="27.75" customHeight="1">
      <c r="A6" s="399"/>
      <c r="B6" s="397"/>
      <c r="C6" s="400"/>
      <c r="D6" s="396"/>
      <c r="E6" s="386"/>
      <c r="F6" s="386"/>
      <c r="G6" s="386"/>
      <c r="H6" s="386"/>
      <c r="I6" s="386"/>
      <c r="J6" s="386"/>
      <c r="K6" s="386"/>
      <c r="L6" s="385"/>
      <c r="M6" s="385"/>
      <c r="N6" s="386"/>
      <c r="O6" s="386"/>
      <c r="P6" s="386"/>
      <c r="Q6" s="386"/>
      <c r="R6" s="386"/>
      <c r="S6" s="386"/>
      <c r="T6" s="386"/>
      <c r="U6" s="385"/>
      <c r="V6" s="385"/>
    </row>
    <row r="7" spans="1:22" ht="15" customHeight="1">
      <c r="A7" s="416" t="s">
        <v>383</v>
      </c>
      <c r="B7" s="417"/>
      <c r="C7" s="417"/>
      <c r="D7" s="417"/>
      <c r="E7" s="347">
        <f aca="true" t="shared" si="0" ref="E7:L7">E8+E13+E17+E20+E25+E28+E31</f>
        <v>42500</v>
      </c>
      <c r="F7" s="163">
        <f t="shared" si="0"/>
        <v>0</v>
      </c>
      <c r="G7" s="163">
        <f t="shared" si="0"/>
        <v>0</v>
      </c>
      <c r="H7" s="163">
        <f>H8+H13+H17+H20+H25+H28+H31</f>
        <v>0</v>
      </c>
      <c r="I7" s="163">
        <f>I8+I13+I17+I20+I25+I28+I31</f>
        <v>0</v>
      </c>
      <c r="J7" s="163">
        <f t="shared" si="0"/>
        <v>0</v>
      </c>
      <c r="K7" s="163">
        <f t="shared" si="0"/>
        <v>42500</v>
      </c>
      <c r="L7" s="163">
        <f t="shared" si="0"/>
        <v>21136</v>
      </c>
      <c r="M7" s="310">
        <f>SUM(L7/K7)</f>
        <v>0.49731764705882353</v>
      </c>
      <c r="N7" s="163">
        <f aca="true" t="shared" si="1" ref="N7:U7">N8+N13+N17+N20+N25+N28+N31</f>
        <v>0</v>
      </c>
      <c r="O7" s="163">
        <f t="shared" si="1"/>
        <v>0</v>
      </c>
      <c r="P7" s="163">
        <f t="shared" si="1"/>
        <v>0</v>
      </c>
      <c r="Q7" s="163">
        <f>Q8+Q13+Q17+Q20+Q25+Q28+Q31</f>
        <v>0</v>
      </c>
      <c r="R7" s="163">
        <f>R8+R13+R17+R20+R25+R28+R31</f>
        <v>0</v>
      </c>
      <c r="S7" s="163">
        <f t="shared" si="1"/>
        <v>0</v>
      </c>
      <c r="T7" s="163">
        <f t="shared" si="1"/>
        <v>0</v>
      </c>
      <c r="U7" s="163">
        <f t="shared" si="1"/>
        <v>0</v>
      </c>
      <c r="V7" s="310">
        <v>0</v>
      </c>
    </row>
    <row r="8" spans="1:22" ht="15" customHeight="1">
      <c r="A8" s="151">
        <v>2</v>
      </c>
      <c r="B8" s="152" t="s">
        <v>384</v>
      </c>
      <c r="C8" s="153"/>
      <c r="D8" s="241"/>
      <c r="E8" s="271">
        <f>E9</f>
        <v>2500</v>
      </c>
      <c r="F8" s="154">
        <f aca="true" t="shared" si="2" ref="F8:U8">F9</f>
        <v>0</v>
      </c>
      <c r="G8" s="154">
        <f t="shared" si="2"/>
        <v>0</v>
      </c>
      <c r="H8" s="154">
        <f t="shared" si="2"/>
        <v>0</v>
      </c>
      <c r="I8" s="154">
        <f t="shared" si="2"/>
        <v>0</v>
      </c>
      <c r="J8" s="154">
        <f t="shared" si="2"/>
        <v>0</v>
      </c>
      <c r="K8" s="154">
        <f t="shared" si="2"/>
        <v>2500</v>
      </c>
      <c r="L8" s="154">
        <f t="shared" si="2"/>
        <v>1562</v>
      </c>
      <c r="M8" s="305">
        <f>SUM(L8/K8)</f>
        <v>0.6248</v>
      </c>
      <c r="N8" s="154">
        <f t="shared" si="2"/>
        <v>0</v>
      </c>
      <c r="O8" s="154">
        <f t="shared" si="2"/>
        <v>0</v>
      </c>
      <c r="P8" s="154">
        <f t="shared" si="2"/>
        <v>0</v>
      </c>
      <c r="Q8" s="154">
        <f t="shared" si="2"/>
        <v>0</v>
      </c>
      <c r="R8" s="154">
        <f t="shared" si="2"/>
        <v>0</v>
      </c>
      <c r="S8" s="154">
        <f t="shared" si="2"/>
        <v>0</v>
      </c>
      <c r="T8" s="154">
        <f t="shared" si="2"/>
        <v>0</v>
      </c>
      <c r="U8" s="154">
        <f t="shared" si="2"/>
        <v>0</v>
      </c>
      <c r="V8" s="305">
        <v>0</v>
      </c>
    </row>
    <row r="9" spans="1:22" ht="15" customHeight="1">
      <c r="A9" s="90" t="s">
        <v>267</v>
      </c>
      <c r="B9" s="88" t="s">
        <v>207</v>
      </c>
      <c r="C9" s="414" t="s">
        <v>106</v>
      </c>
      <c r="D9" s="391"/>
      <c r="E9" s="272">
        <f aca="true" t="shared" si="3" ref="E9:L9">SUM(E10:E12)</f>
        <v>2500</v>
      </c>
      <c r="F9" s="99">
        <f t="shared" si="3"/>
        <v>0</v>
      </c>
      <c r="G9" s="99">
        <f t="shared" si="3"/>
        <v>0</v>
      </c>
      <c r="H9" s="99">
        <f>SUM(H10:H12)</f>
        <v>0</v>
      </c>
      <c r="I9" s="99">
        <f>SUM(I10:I12)</f>
        <v>0</v>
      </c>
      <c r="J9" s="99">
        <f t="shared" si="3"/>
        <v>0</v>
      </c>
      <c r="K9" s="99">
        <f t="shared" si="3"/>
        <v>2500</v>
      </c>
      <c r="L9" s="99">
        <f t="shared" si="3"/>
        <v>1562</v>
      </c>
      <c r="M9" s="306">
        <f>SUM(L9/K9)</f>
        <v>0.6248</v>
      </c>
      <c r="N9" s="99">
        <f aca="true" t="shared" si="4" ref="N9:U9">SUM(N10:N12)</f>
        <v>0</v>
      </c>
      <c r="O9" s="99">
        <f t="shared" si="4"/>
        <v>0</v>
      </c>
      <c r="P9" s="99">
        <f t="shared" si="4"/>
        <v>0</v>
      </c>
      <c r="Q9" s="99">
        <f>SUM(Q10:Q12)</f>
        <v>0</v>
      </c>
      <c r="R9" s="99">
        <f>SUM(R10:R12)</f>
        <v>0</v>
      </c>
      <c r="S9" s="99">
        <f t="shared" si="4"/>
        <v>0</v>
      </c>
      <c r="T9" s="99">
        <f t="shared" si="4"/>
        <v>0</v>
      </c>
      <c r="U9" s="99">
        <f t="shared" si="4"/>
        <v>0</v>
      </c>
      <c r="V9" s="306">
        <v>0</v>
      </c>
    </row>
    <row r="10" spans="1:23" ht="15" customHeight="1">
      <c r="A10" s="89"/>
      <c r="B10" s="114"/>
      <c r="C10" s="89">
        <v>8</v>
      </c>
      <c r="D10" s="108" t="s">
        <v>385</v>
      </c>
      <c r="E10" s="348">
        <v>1500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f>SUM(E10:J10)</f>
        <v>1500</v>
      </c>
      <c r="L10" s="101">
        <v>754</v>
      </c>
      <c r="M10" s="311">
        <f>SUM(L10/K10)</f>
        <v>0.5026666666666667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f>SUM(N10:S10)</f>
        <v>0</v>
      </c>
      <c r="U10" s="101">
        <v>0</v>
      </c>
      <c r="V10" s="311">
        <v>0</v>
      </c>
      <c r="W10" s="54"/>
    </row>
    <row r="11" spans="1:22" ht="15" customHeight="1">
      <c r="A11" s="242"/>
      <c r="B11" s="242"/>
      <c r="C11" s="89">
        <v>14</v>
      </c>
      <c r="D11" s="108" t="s">
        <v>166</v>
      </c>
      <c r="E11" s="340">
        <v>1000</v>
      </c>
      <c r="F11" s="122">
        <v>0</v>
      </c>
      <c r="G11" s="122">
        <v>0</v>
      </c>
      <c r="H11" s="122">
        <v>0</v>
      </c>
      <c r="I11" s="122">
        <v>0</v>
      </c>
      <c r="J11" s="122">
        <v>0</v>
      </c>
      <c r="K11" s="101">
        <f>SUM(E11:J11)</f>
        <v>1000</v>
      </c>
      <c r="L11" s="122">
        <v>808</v>
      </c>
      <c r="M11" s="311">
        <f>SUM(L11/K11)</f>
        <v>0.808</v>
      </c>
      <c r="N11" s="101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01">
        <f>SUM(N11:S11)</f>
        <v>0</v>
      </c>
      <c r="U11" s="101">
        <v>0</v>
      </c>
      <c r="V11" s="311">
        <v>0</v>
      </c>
    </row>
    <row r="12" spans="1:22" s="53" customFormat="1" ht="15" customHeight="1">
      <c r="A12" s="242"/>
      <c r="B12" s="242"/>
      <c r="C12" s="89">
        <v>16</v>
      </c>
      <c r="D12" s="108" t="s">
        <v>293</v>
      </c>
      <c r="E12" s="340">
        <v>0</v>
      </c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01">
        <f>SUM(E12:J12)</f>
        <v>0</v>
      </c>
      <c r="L12" s="122">
        <v>0</v>
      </c>
      <c r="M12" s="311">
        <v>0</v>
      </c>
      <c r="N12" s="101">
        <v>0</v>
      </c>
      <c r="O12" s="122">
        <v>0</v>
      </c>
      <c r="P12" s="122">
        <v>0</v>
      </c>
      <c r="Q12" s="122">
        <v>0</v>
      </c>
      <c r="R12" s="122">
        <v>0</v>
      </c>
      <c r="S12" s="122">
        <v>0</v>
      </c>
      <c r="T12" s="101">
        <f>SUM(N12:S12)</f>
        <v>0</v>
      </c>
      <c r="U12" s="101">
        <v>0</v>
      </c>
      <c r="V12" s="311">
        <v>0</v>
      </c>
    </row>
    <row r="13" spans="1:22" ht="15" customHeight="1">
      <c r="A13" s="151">
        <v>3</v>
      </c>
      <c r="B13" s="152" t="s">
        <v>237</v>
      </c>
      <c r="C13" s="153"/>
      <c r="D13" s="153"/>
      <c r="E13" s="271">
        <f>E14</f>
        <v>9000</v>
      </c>
      <c r="F13" s="154">
        <f aca="true" t="shared" si="5" ref="F13:U13">F14</f>
        <v>0</v>
      </c>
      <c r="G13" s="154">
        <f t="shared" si="5"/>
        <v>0</v>
      </c>
      <c r="H13" s="154">
        <f t="shared" si="5"/>
        <v>0</v>
      </c>
      <c r="I13" s="154">
        <f t="shared" si="5"/>
        <v>0</v>
      </c>
      <c r="J13" s="154">
        <f t="shared" si="5"/>
        <v>0</v>
      </c>
      <c r="K13" s="154">
        <f t="shared" si="5"/>
        <v>9000</v>
      </c>
      <c r="L13" s="154">
        <f t="shared" si="5"/>
        <v>2389</v>
      </c>
      <c r="M13" s="305">
        <f>SUM(L13/K13)</f>
        <v>0.2654444444444444</v>
      </c>
      <c r="N13" s="154">
        <f t="shared" si="5"/>
        <v>0</v>
      </c>
      <c r="O13" s="154">
        <f t="shared" si="5"/>
        <v>0</v>
      </c>
      <c r="P13" s="154">
        <f t="shared" si="5"/>
        <v>0</v>
      </c>
      <c r="Q13" s="154">
        <f t="shared" si="5"/>
        <v>0</v>
      </c>
      <c r="R13" s="154">
        <f t="shared" si="5"/>
        <v>0</v>
      </c>
      <c r="S13" s="154">
        <f t="shared" si="5"/>
        <v>0</v>
      </c>
      <c r="T13" s="154">
        <f t="shared" si="5"/>
        <v>0</v>
      </c>
      <c r="U13" s="154">
        <f t="shared" si="5"/>
        <v>0</v>
      </c>
      <c r="V13" s="305">
        <v>0</v>
      </c>
    </row>
    <row r="14" spans="1:22" ht="15" customHeight="1">
      <c r="A14" s="90" t="s">
        <v>266</v>
      </c>
      <c r="B14" s="88" t="s">
        <v>207</v>
      </c>
      <c r="C14" s="414" t="s">
        <v>106</v>
      </c>
      <c r="D14" s="391"/>
      <c r="E14" s="272">
        <f aca="true" t="shared" si="6" ref="E14:L14">SUM(E15:E16)</f>
        <v>9000</v>
      </c>
      <c r="F14" s="99">
        <f t="shared" si="6"/>
        <v>0</v>
      </c>
      <c r="G14" s="99">
        <f t="shared" si="6"/>
        <v>0</v>
      </c>
      <c r="H14" s="99">
        <f>SUM(H15:H16)</f>
        <v>0</v>
      </c>
      <c r="I14" s="99">
        <f>SUM(I15:I16)</f>
        <v>0</v>
      </c>
      <c r="J14" s="99">
        <f t="shared" si="6"/>
        <v>0</v>
      </c>
      <c r="K14" s="99">
        <f t="shared" si="6"/>
        <v>9000</v>
      </c>
      <c r="L14" s="99">
        <f t="shared" si="6"/>
        <v>2389</v>
      </c>
      <c r="M14" s="306">
        <f>SUM(L14/K14)</f>
        <v>0.2654444444444444</v>
      </c>
      <c r="N14" s="99">
        <f aca="true" t="shared" si="7" ref="N14:U14">SUM(N15:N16)</f>
        <v>0</v>
      </c>
      <c r="O14" s="99">
        <f t="shared" si="7"/>
        <v>0</v>
      </c>
      <c r="P14" s="99">
        <f t="shared" si="7"/>
        <v>0</v>
      </c>
      <c r="Q14" s="99">
        <f>SUM(Q15:Q16)</f>
        <v>0</v>
      </c>
      <c r="R14" s="99">
        <f>SUM(R15:R16)</f>
        <v>0</v>
      </c>
      <c r="S14" s="99">
        <f t="shared" si="7"/>
        <v>0</v>
      </c>
      <c r="T14" s="99">
        <f t="shared" si="7"/>
        <v>0</v>
      </c>
      <c r="U14" s="99">
        <f t="shared" si="7"/>
        <v>0</v>
      </c>
      <c r="V14" s="306">
        <v>0</v>
      </c>
    </row>
    <row r="15" spans="1:22" s="53" customFormat="1" ht="15" customHeight="1">
      <c r="A15" s="89"/>
      <c r="B15" s="113"/>
      <c r="C15" s="79" t="s">
        <v>49</v>
      </c>
      <c r="D15" s="108" t="s">
        <v>401</v>
      </c>
      <c r="E15" s="348">
        <v>8000</v>
      </c>
      <c r="F15" s="101">
        <v>0</v>
      </c>
      <c r="G15" s="101">
        <v>0</v>
      </c>
      <c r="H15" s="101">
        <v>0</v>
      </c>
      <c r="I15" s="101">
        <v>0</v>
      </c>
      <c r="J15" s="101">
        <v>-462</v>
      </c>
      <c r="K15" s="101">
        <f>SUM(E15:J15)</f>
        <v>7538</v>
      </c>
      <c r="L15" s="101">
        <v>927</v>
      </c>
      <c r="M15" s="311">
        <f>SUM(L15/K15)</f>
        <v>0.12297691695409924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f>SUM(N15:S15)</f>
        <v>0</v>
      </c>
      <c r="U15" s="101">
        <v>0</v>
      </c>
      <c r="V15" s="311">
        <v>0</v>
      </c>
    </row>
    <row r="16" spans="1:22" s="53" customFormat="1" ht="15" customHeight="1">
      <c r="A16" s="89"/>
      <c r="B16" s="113"/>
      <c r="C16" s="79" t="s">
        <v>51</v>
      </c>
      <c r="D16" s="108" t="s">
        <v>293</v>
      </c>
      <c r="E16" s="348">
        <v>1000</v>
      </c>
      <c r="F16" s="101">
        <v>0</v>
      </c>
      <c r="G16" s="101">
        <v>0</v>
      </c>
      <c r="H16" s="101">
        <v>0</v>
      </c>
      <c r="I16" s="101">
        <v>0</v>
      </c>
      <c r="J16" s="101">
        <v>462</v>
      </c>
      <c r="K16" s="101">
        <f>SUM(E16:J16)</f>
        <v>1462</v>
      </c>
      <c r="L16" s="101">
        <v>1462</v>
      </c>
      <c r="M16" s="311">
        <f>SUM(L16/K16)</f>
        <v>1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f>SUM(N16:S16)</f>
        <v>0</v>
      </c>
      <c r="U16" s="101">
        <v>0</v>
      </c>
      <c r="V16" s="311">
        <v>0</v>
      </c>
    </row>
    <row r="17" spans="1:22" ht="15" customHeight="1">
      <c r="A17" s="151">
        <v>4</v>
      </c>
      <c r="B17" s="152" t="s">
        <v>45</v>
      </c>
      <c r="C17" s="153"/>
      <c r="D17" s="153"/>
      <c r="E17" s="271">
        <f>E18</f>
        <v>0</v>
      </c>
      <c r="F17" s="154">
        <f aca="true" t="shared" si="8" ref="F17:U17">F18</f>
        <v>0</v>
      </c>
      <c r="G17" s="154">
        <f t="shared" si="8"/>
        <v>0</v>
      </c>
      <c r="H17" s="154">
        <f t="shared" si="8"/>
        <v>0</v>
      </c>
      <c r="I17" s="154">
        <f t="shared" si="8"/>
        <v>0</v>
      </c>
      <c r="J17" s="154">
        <f t="shared" si="8"/>
        <v>0</v>
      </c>
      <c r="K17" s="154">
        <f t="shared" si="8"/>
        <v>0</v>
      </c>
      <c r="L17" s="154">
        <f t="shared" si="8"/>
        <v>0</v>
      </c>
      <c r="M17" s="305">
        <v>0</v>
      </c>
      <c r="N17" s="154">
        <f t="shared" si="8"/>
        <v>0</v>
      </c>
      <c r="O17" s="154">
        <f t="shared" si="8"/>
        <v>0</v>
      </c>
      <c r="P17" s="154">
        <f t="shared" si="8"/>
        <v>0</v>
      </c>
      <c r="Q17" s="154">
        <f t="shared" si="8"/>
        <v>0</v>
      </c>
      <c r="R17" s="154">
        <f t="shared" si="8"/>
        <v>0</v>
      </c>
      <c r="S17" s="154">
        <f t="shared" si="8"/>
        <v>0</v>
      </c>
      <c r="T17" s="154">
        <f t="shared" si="8"/>
        <v>0</v>
      </c>
      <c r="U17" s="154">
        <f t="shared" si="8"/>
        <v>0</v>
      </c>
      <c r="V17" s="305">
        <v>0</v>
      </c>
    </row>
    <row r="18" spans="1:22" ht="15" customHeight="1">
      <c r="A18" s="90" t="s">
        <v>265</v>
      </c>
      <c r="B18" s="88" t="s">
        <v>207</v>
      </c>
      <c r="C18" s="414" t="s">
        <v>106</v>
      </c>
      <c r="D18" s="391"/>
      <c r="E18" s="272">
        <f>SUM(E19:E19)</f>
        <v>0</v>
      </c>
      <c r="F18" s="99">
        <f aca="true" t="shared" si="9" ref="F18:U18">SUM(F19:F19)</f>
        <v>0</v>
      </c>
      <c r="G18" s="99">
        <f t="shared" si="9"/>
        <v>0</v>
      </c>
      <c r="H18" s="99">
        <f t="shared" si="9"/>
        <v>0</v>
      </c>
      <c r="I18" s="99">
        <f t="shared" si="9"/>
        <v>0</v>
      </c>
      <c r="J18" s="99">
        <f t="shared" si="9"/>
        <v>0</v>
      </c>
      <c r="K18" s="99">
        <f t="shared" si="9"/>
        <v>0</v>
      </c>
      <c r="L18" s="99">
        <f t="shared" si="9"/>
        <v>0</v>
      </c>
      <c r="M18" s="306">
        <v>0</v>
      </c>
      <c r="N18" s="99">
        <f t="shared" si="9"/>
        <v>0</v>
      </c>
      <c r="O18" s="99">
        <f t="shared" si="9"/>
        <v>0</v>
      </c>
      <c r="P18" s="99">
        <f t="shared" si="9"/>
        <v>0</v>
      </c>
      <c r="Q18" s="99">
        <f t="shared" si="9"/>
        <v>0</v>
      </c>
      <c r="R18" s="99">
        <f t="shared" si="9"/>
        <v>0</v>
      </c>
      <c r="S18" s="99">
        <f t="shared" si="9"/>
        <v>0</v>
      </c>
      <c r="T18" s="99">
        <f t="shared" si="9"/>
        <v>0</v>
      </c>
      <c r="U18" s="99">
        <f t="shared" si="9"/>
        <v>0</v>
      </c>
      <c r="V18" s="306">
        <v>0</v>
      </c>
    </row>
    <row r="19" spans="1:22" s="55" customFormat="1" ht="15" customHeight="1">
      <c r="A19" s="89"/>
      <c r="B19" s="89"/>
      <c r="C19" s="174">
        <v>2</v>
      </c>
      <c r="D19" s="243" t="s">
        <v>167</v>
      </c>
      <c r="E19" s="348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f>SUM(E19:J19)</f>
        <v>0</v>
      </c>
      <c r="L19" s="107">
        <v>0</v>
      </c>
      <c r="M19" s="311">
        <v>0</v>
      </c>
      <c r="N19" s="107">
        <v>0</v>
      </c>
      <c r="O19" s="107">
        <v>0</v>
      </c>
      <c r="P19" s="107">
        <v>0</v>
      </c>
      <c r="Q19" s="107">
        <v>0</v>
      </c>
      <c r="R19" s="107">
        <v>0</v>
      </c>
      <c r="S19" s="107">
        <v>0</v>
      </c>
      <c r="T19" s="107">
        <f>SUM(N19:S19)</f>
        <v>0</v>
      </c>
      <c r="U19" s="107">
        <v>0</v>
      </c>
      <c r="V19" s="311">
        <v>0</v>
      </c>
    </row>
    <row r="20" spans="1:22" ht="15" customHeight="1">
      <c r="A20" s="151">
        <v>5</v>
      </c>
      <c r="B20" s="152" t="s">
        <v>105</v>
      </c>
      <c r="C20" s="153"/>
      <c r="D20" s="153"/>
      <c r="E20" s="271">
        <f>E21</f>
        <v>8000</v>
      </c>
      <c r="F20" s="154">
        <f aca="true" t="shared" si="10" ref="F20:U20">F21</f>
        <v>0</v>
      </c>
      <c r="G20" s="154">
        <f t="shared" si="10"/>
        <v>0</v>
      </c>
      <c r="H20" s="154">
        <f t="shared" si="10"/>
        <v>0</v>
      </c>
      <c r="I20" s="154">
        <f t="shared" si="10"/>
        <v>0</v>
      </c>
      <c r="J20" s="154">
        <f t="shared" si="10"/>
        <v>0</v>
      </c>
      <c r="K20" s="154">
        <f t="shared" si="10"/>
        <v>8000</v>
      </c>
      <c r="L20" s="154">
        <f t="shared" si="10"/>
        <v>120</v>
      </c>
      <c r="M20" s="305">
        <f aca="true" t="shared" si="11" ref="M20:M27">SUM(L20/K20)</f>
        <v>0.015</v>
      </c>
      <c r="N20" s="154">
        <f t="shared" si="10"/>
        <v>0</v>
      </c>
      <c r="O20" s="154">
        <f t="shared" si="10"/>
        <v>0</v>
      </c>
      <c r="P20" s="154">
        <f t="shared" si="10"/>
        <v>0</v>
      </c>
      <c r="Q20" s="154">
        <f t="shared" si="10"/>
        <v>0</v>
      </c>
      <c r="R20" s="154">
        <f t="shared" si="10"/>
        <v>0</v>
      </c>
      <c r="S20" s="154">
        <f t="shared" si="10"/>
        <v>0</v>
      </c>
      <c r="T20" s="154">
        <f t="shared" si="10"/>
        <v>0</v>
      </c>
      <c r="U20" s="154">
        <f t="shared" si="10"/>
        <v>0</v>
      </c>
      <c r="V20" s="305">
        <v>0</v>
      </c>
    </row>
    <row r="21" spans="1:22" ht="15" customHeight="1">
      <c r="A21" s="90" t="s">
        <v>264</v>
      </c>
      <c r="B21" s="88" t="s">
        <v>208</v>
      </c>
      <c r="C21" s="119" t="s">
        <v>43</v>
      </c>
      <c r="D21" s="112"/>
      <c r="E21" s="272">
        <f aca="true" t="shared" si="12" ref="E21:L21">SUM(E22:E24)</f>
        <v>8000</v>
      </c>
      <c r="F21" s="99">
        <f t="shared" si="12"/>
        <v>0</v>
      </c>
      <c r="G21" s="99">
        <f t="shared" si="12"/>
        <v>0</v>
      </c>
      <c r="H21" s="99">
        <f>SUM(H22:H24)</f>
        <v>0</v>
      </c>
      <c r="I21" s="99">
        <f>SUM(I22:I24)</f>
        <v>0</v>
      </c>
      <c r="J21" s="99">
        <f t="shared" si="12"/>
        <v>0</v>
      </c>
      <c r="K21" s="99">
        <f t="shared" si="12"/>
        <v>8000</v>
      </c>
      <c r="L21" s="99">
        <f t="shared" si="12"/>
        <v>120</v>
      </c>
      <c r="M21" s="306">
        <f t="shared" si="11"/>
        <v>0.015</v>
      </c>
      <c r="N21" s="99">
        <f aca="true" t="shared" si="13" ref="N21:U21">SUM(N22:N24)</f>
        <v>0</v>
      </c>
      <c r="O21" s="99">
        <f t="shared" si="13"/>
        <v>0</v>
      </c>
      <c r="P21" s="99">
        <f t="shared" si="13"/>
        <v>0</v>
      </c>
      <c r="Q21" s="99">
        <f>SUM(Q22:Q24)</f>
        <v>0</v>
      </c>
      <c r="R21" s="99">
        <f>SUM(R22:R24)</f>
        <v>0</v>
      </c>
      <c r="S21" s="99">
        <f t="shared" si="13"/>
        <v>0</v>
      </c>
      <c r="T21" s="99">
        <f t="shared" si="13"/>
        <v>0</v>
      </c>
      <c r="U21" s="99">
        <f t="shared" si="13"/>
        <v>0</v>
      </c>
      <c r="V21" s="306">
        <v>0</v>
      </c>
    </row>
    <row r="22" spans="1:22" ht="15" customHeight="1">
      <c r="A22" s="89"/>
      <c r="B22" s="131"/>
      <c r="C22" s="123" t="s">
        <v>24</v>
      </c>
      <c r="D22" s="108" t="s">
        <v>134</v>
      </c>
      <c r="E22" s="349">
        <v>4000</v>
      </c>
      <c r="F22" s="107">
        <v>0</v>
      </c>
      <c r="G22" s="107">
        <v>0</v>
      </c>
      <c r="H22" s="107">
        <v>0</v>
      </c>
      <c r="I22" s="107">
        <v>0</v>
      </c>
      <c r="J22" s="107">
        <v>0</v>
      </c>
      <c r="K22" s="107">
        <f>SUM(E22:J22)</f>
        <v>4000</v>
      </c>
      <c r="L22" s="107">
        <v>120</v>
      </c>
      <c r="M22" s="311">
        <f t="shared" si="11"/>
        <v>0.03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f>SUM(N22:S22)</f>
        <v>0</v>
      </c>
      <c r="U22" s="107">
        <v>0</v>
      </c>
      <c r="V22" s="311">
        <v>0</v>
      </c>
    </row>
    <row r="23" spans="1:22" ht="15" customHeight="1">
      <c r="A23" s="90"/>
      <c r="B23" s="131"/>
      <c r="C23" s="177" t="s">
        <v>25</v>
      </c>
      <c r="D23" s="336" t="s">
        <v>168</v>
      </c>
      <c r="E23" s="349">
        <v>4000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f>SUM(E23:J23)</f>
        <v>4000</v>
      </c>
      <c r="L23" s="107">
        <v>0</v>
      </c>
      <c r="M23" s="311">
        <f t="shared" si="11"/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f>SUM(N23:S23)</f>
        <v>0</v>
      </c>
      <c r="U23" s="107">
        <v>0</v>
      </c>
      <c r="V23" s="311">
        <v>0</v>
      </c>
    </row>
    <row r="24" spans="1:22" ht="15" customHeight="1">
      <c r="A24" s="89"/>
      <c r="B24" s="131"/>
      <c r="C24" s="177" t="s">
        <v>40</v>
      </c>
      <c r="D24" s="108" t="s">
        <v>295</v>
      </c>
      <c r="E24" s="349">
        <v>0</v>
      </c>
      <c r="F24" s="107">
        <v>0</v>
      </c>
      <c r="G24" s="107">
        <v>0</v>
      </c>
      <c r="H24" s="107">
        <v>0</v>
      </c>
      <c r="I24" s="107">
        <v>0</v>
      </c>
      <c r="J24" s="107">
        <v>0</v>
      </c>
      <c r="K24" s="107">
        <f>SUM(E24:J24)</f>
        <v>0</v>
      </c>
      <c r="L24" s="107">
        <v>0</v>
      </c>
      <c r="M24" s="311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f>SUM(N24:S24)</f>
        <v>0</v>
      </c>
      <c r="U24" s="107">
        <v>0</v>
      </c>
      <c r="V24" s="311">
        <v>0</v>
      </c>
    </row>
    <row r="25" spans="1:22" ht="15" customHeight="1">
      <c r="A25" s="151">
        <v>6</v>
      </c>
      <c r="B25" s="152" t="s">
        <v>414</v>
      </c>
      <c r="C25" s="244"/>
      <c r="D25" s="153"/>
      <c r="E25" s="271">
        <f>E26</f>
        <v>4000</v>
      </c>
      <c r="F25" s="154">
        <f aca="true" t="shared" si="14" ref="F25:U26">F26</f>
        <v>0</v>
      </c>
      <c r="G25" s="154">
        <f t="shared" si="14"/>
        <v>0</v>
      </c>
      <c r="H25" s="154">
        <f t="shared" si="14"/>
        <v>0</v>
      </c>
      <c r="I25" s="154">
        <f t="shared" si="14"/>
        <v>0</v>
      </c>
      <c r="J25" s="154">
        <f t="shared" si="14"/>
        <v>0</v>
      </c>
      <c r="K25" s="154">
        <f t="shared" si="14"/>
        <v>4000</v>
      </c>
      <c r="L25" s="154">
        <f t="shared" si="14"/>
        <v>2800</v>
      </c>
      <c r="M25" s="305">
        <f t="shared" si="11"/>
        <v>0.7</v>
      </c>
      <c r="N25" s="154">
        <f t="shared" si="14"/>
        <v>0</v>
      </c>
      <c r="O25" s="154">
        <f t="shared" si="14"/>
        <v>0</v>
      </c>
      <c r="P25" s="154">
        <f t="shared" si="14"/>
        <v>0</v>
      </c>
      <c r="Q25" s="154">
        <f t="shared" si="14"/>
        <v>0</v>
      </c>
      <c r="R25" s="154">
        <f t="shared" si="14"/>
        <v>0</v>
      </c>
      <c r="S25" s="154">
        <f t="shared" si="14"/>
        <v>0</v>
      </c>
      <c r="T25" s="154">
        <f t="shared" si="14"/>
        <v>0</v>
      </c>
      <c r="U25" s="154">
        <f t="shared" si="14"/>
        <v>0</v>
      </c>
      <c r="V25" s="305">
        <v>0</v>
      </c>
    </row>
    <row r="26" spans="1:22" ht="15" customHeight="1">
      <c r="A26" s="90" t="s">
        <v>263</v>
      </c>
      <c r="B26" s="88" t="s">
        <v>197</v>
      </c>
      <c r="C26" s="119" t="s">
        <v>135</v>
      </c>
      <c r="D26" s="112"/>
      <c r="E26" s="272">
        <f>E27</f>
        <v>4000</v>
      </c>
      <c r="F26" s="99">
        <f t="shared" si="14"/>
        <v>0</v>
      </c>
      <c r="G26" s="99">
        <f t="shared" si="14"/>
        <v>0</v>
      </c>
      <c r="H26" s="99">
        <f t="shared" si="14"/>
        <v>0</v>
      </c>
      <c r="I26" s="99">
        <f t="shared" si="14"/>
        <v>0</v>
      </c>
      <c r="J26" s="99">
        <f t="shared" si="14"/>
        <v>0</v>
      </c>
      <c r="K26" s="99">
        <f t="shared" si="14"/>
        <v>4000</v>
      </c>
      <c r="L26" s="99">
        <f t="shared" si="14"/>
        <v>2800</v>
      </c>
      <c r="M26" s="306">
        <f t="shared" si="11"/>
        <v>0.7</v>
      </c>
      <c r="N26" s="99">
        <f t="shared" si="14"/>
        <v>0</v>
      </c>
      <c r="O26" s="99">
        <f t="shared" si="14"/>
        <v>0</v>
      </c>
      <c r="P26" s="99">
        <f t="shared" si="14"/>
        <v>0</v>
      </c>
      <c r="Q26" s="99">
        <f t="shared" si="14"/>
        <v>0</v>
      </c>
      <c r="R26" s="99">
        <f t="shared" si="14"/>
        <v>0</v>
      </c>
      <c r="S26" s="99">
        <f t="shared" si="14"/>
        <v>0</v>
      </c>
      <c r="T26" s="99">
        <f t="shared" si="14"/>
        <v>0</v>
      </c>
      <c r="U26" s="99">
        <f t="shared" si="14"/>
        <v>0</v>
      </c>
      <c r="V26" s="306">
        <v>0</v>
      </c>
    </row>
    <row r="27" spans="1:22" ht="15" customHeight="1">
      <c r="A27" s="89"/>
      <c r="B27" s="131"/>
      <c r="C27" s="123" t="s">
        <v>24</v>
      </c>
      <c r="D27" s="108" t="s">
        <v>410</v>
      </c>
      <c r="E27" s="349">
        <v>4000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f>SUM(E27:J27)</f>
        <v>4000</v>
      </c>
      <c r="L27" s="107">
        <v>2800</v>
      </c>
      <c r="M27" s="311">
        <f t="shared" si="11"/>
        <v>0.7</v>
      </c>
      <c r="N27" s="107">
        <v>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f>SUM(N27:S27)</f>
        <v>0</v>
      </c>
      <c r="U27" s="107">
        <v>0</v>
      </c>
      <c r="V27" s="311">
        <v>0</v>
      </c>
    </row>
    <row r="28" spans="1:22" ht="15" customHeight="1">
      <c r="A28" s="151">
        <v>7</v>
      </c>
      <c r="B28" s="152" t="s">
        <v>196</v>
      </c>
      <c r="C28" s="153"/>
      <c r="D28" s="153"/>
      <c r="E28" s="271">
        <f>E29</f>
        <v>500</v>
      </c>
      <c r="F28" s="154">
        <f aca="true" t="shared" si="15" ref="F28:U28">F29</f>
        <v>0</v>
      </c>
      <c r="G28" s="154">
        <f t="shared" si="15"/>
        <v>0</v>
      </c>
      <c r="H28" s="154">
        <f t="shared" si="15"/>
        <v>0</v>
      </c>
      <c r="I28" s="154">
        <f t="shared" si="15"/>
        <v>0</v>
      </c>
      <c r="J28" s="154">
        <f t="shared" si="15"/>
        <v>0</v>
      </c>
      <c r="K28" s="154">
        <f t="shared" si="15"/>
        <v>500</v>
      </c>
      <c r="L28" s="154">
        <f t="shared" si="15"/>
        <v>0</v>
      </c>
      <c r="M28" s="305">
        <f aca="true" t="shared" si="16" ref="M28:M35">SUM(L28/K28)</f>
        <v>0</v>
      </c>
      <c r="N28" s="154">
        <f t="shared" si="15"/>
        <v>0</v>
      </c>
      <c r="O28" s="154">
        <f t="shared" si="15"/>
        <v>0</v>
      </c>
      <c r="P28" s="154">
        <f t="shared" si="15"/>
        <v>0</v>
      </c>
      <c r="Q28" s="154">
        <f t="shared" si="15"/>
        <v>0</v>
      </c>
      <c r="R28" s="154">
        <f t="shared" si="15"/>
        <v>0</v>
      </c>
      <c r="S28" s="154">
        <f t="shared" si="15"/>
        <v>0</v>
      </c>
      <c r="T28" s="154">
        <f t="shared" si="15"/>
        <v>0</v>
      </c>
      <c r="U28" s="154">
        <f t="shared" si="15"/>
        <v>0</v>
      </c>
      <c r="V28" s="305">
        <v>0</v>
      </c>
    </row>
    <row r="29" spans="1:22" ht="15" customHeight="1">
      <c r="A29" s="90" t="s">
        <v>214</v>
      </c>
      <c r="B29" s="88" t="s">
        <v>142</v>
      </c>
      <c r="C29" s="119" t="s">
        <v>280</v>
      </c>
      <c r="D29" s="173"/>
      <c r="E29" s="350">
        <f>SUM(E30:E30)</f>
        <v>500</v>
      </c>
      <c r="F29" s="120">
        <f aca="true" t="shared" si="17" ref="F29:U29">SUM(F30:F30)</f>
        <v>0</v>
      </c>
      <c r="G29" s="120">
        <f t="shared" si="17"/>
        <v>0</v>
      </c>
      <c r="H29" s="120">
        <f t="shared" si="17"/>
        <v>0</v>
      </c>
      <c r="I29" s="120">
        <f t="shared" si="17"/>
        <v>0</v>
      </c>
      <c r="J29" s="120">
        <f t="shared" si="17"/>
        <v>0</v>
      </c>
      <c r="K29" s="120">
        <f t="shared" si="17"/>
        <v>500</v>
      </c>
      <c r="L29" s="120">
        <f t="shared" si="17"/>
        <v>0</v>
      </c>
      <c r="M29" s="306">
        <f t="shared" si="16"/>
        <v>0</v>
      </c>
      <c r="N29" s="120">
        <f t="shared" si="17"/>
        <v>0</v>
      </c>
      <c r="O29" s="120">
        <f t="shared" si="17"/>
        <v>0</v>
      </c>
      <c r="P29" s="120">
        <f t="shared" si="17"/>
        <v>0</v>
      </c>
      <c r="Q29" s="120">
        <f t="shared" si="17"/>
        <v>0</v>
      </c>
      <c r="R29" s="120">
        <f t="shared" si="17"/>
        <v>0</v>
      </c>
      <c r="S29" s="120">
        <f t="shared" si="17"/>
        <v>0</v>
      </c>
      <c r="T29" s="120">
        <f t="shared" si="17"/>
        <v>0</v>
      </c>
      <c r="U29" s="120">
        <f t="shared" si="17"/>
        <v>0</v>
      </c>
      <c r="V29" s="306">
        <v>0</v>
      </c>
    </row>
    <row r="30" spans="1:22" ht="15" customHeight="1">
      <c r="A30" s="89"/>
      <c r="B30" s="113"/>
      <c r="C30" s="79" t="s">
        <v>25</v>
      </c>
      <c r="D30" s="111" t="s">
        <v>169</v>
      </c>
      <c r="E30" s="277">
        <v>500</v>
      </c>
      <c r="F30" s="104">
        <v>0</v>
      </c>
      <c r="G30" s="104">
        <v>0</v>
      </c>
      <c r="H30" s="104">
        <v>0</v>
      </c>
      <c r="I30" s="104">
        <v>0</v>
      </c>
      <c r="J30" s="104">
        <v>0</v>
      </c>
      <c r="K30" s="104">
        <f>SUM(E30:J30)</f>
        <v>500</v>
      </c>
      <c r="L30" s="104">
        <v>0</v>
      </c>
      <c r="M30" s="311">
        <f t="shared" si="16"/>
        <v>0</v>
      </c>
      <c r="N30" s="101">
        <v>0</v>
      </c>
      <c r="O30" s="104">
        <v>0</v>
      </c>
      <c r="P30" s="104">
        <v>0</v>
      </c>
      <c r="Q30" s="104">
        <v>0</v>
      </c>
      <c r="R30" s="104">
        <v>0</v>
      </c>
      <c r="S30" s="104">
        <v>0</v>
      </c>
      <c r="T30" s="104">
        <f>SUM(N30:S30)</f>
        <v>0</v>
      </c>
      <c r="U30" s="101">
        <v>0</v>
      </c>
      <c r="V30" s="311">
        <v>0</v>
      </c>
    </row>
    <row r="31" spans="1:22" ht="15" customHeight="1">
      <c r="A31" s="151">
        <v>8</v>
      </c>
      <c r="B31" s="152" t="s">
        <v>381</v>
      </c>
      <c r="C31" s="153"/>
      <c r="D31" s="258"/>
      <c r="E31" s="351">
        <f>E32</f>
        <v>18500</v>
      </c>
      <c r="F31" s="154">
        <f aca="true" t="shared" si="18" ref="F31:U31">F32</f>
        <v>0</v>
      </c>
      <c r="G31" s="154">
        <f t="shared" si="18"/>
        <v>0</v>
      </c>
      <c r="H31" s="154">
        <f t="shared" si="18"/>
        <v>0</v>
      </c>
      <c r="I31" s="154">
        <f t="shared" si="18"/>
        <v>0</v>
      </c>
      <c r="J31" s="154">
        <f t="shared" si="18"/>
        <v>0</v>
      </c>
      <c r="K31" s="154">
        <f t="shared" si="18"/>
        <v>18500</v>
      </c>
      <c r="L31" s="154">
        <f t="shared" si="18"/>
        <v>14265</v>
      </c>
      <c r="M31" s="305">
        <f t="shared" si="16"/>
        <v>0.7710810810810811</v>
      </c>
      <c r="N31" s="154">
        <f t="shared" si="18"/>
        <v>0</v>
      </c>
      <c r="O31" s="154">
        <f t="shared" si="18"/>
        <v>0</v>
      </c>
      <c r="P31" s="154">
        <f t="shared" si="18"/>
        <v>0</v>
      </c>
      <c r="Q31" s="154">
        <f t="shared" si="18"/>
        <v>0</v>
      </c>
      <c r="R31" s="154">
        <f t="shared" si="18"/>
        <v>0</v>
      </c>
      <c r="S31" s="154">
        <f t="shared" si="18"/>
        <v>0</v>
      </c>
      <c r="T31" s="154">
        <f t="shared" si="18"/>
        <v>0</v>
      </c>
      <c r="U31" s="154">
        <f t="shared" si="18"/>
        <v>0</v>
      </c>
      <c r="V31" s="305">
        <v>0</v>
      </c>
    </row>
    <row r="32" spans="1:22" ht="15" customHeight="1">
      <c r="A32" s="79" t="s">
        <v>382</v>
      </c>
      <c r="B32" s="88" t="s">
        <v>207</v>
      </c>
      <c r="C32" s="112" t="s">
        <v>106</v>
      </c>
      <c r="D32" s="173"/>
      <c r="E32" s="352">
        <f aca="true" t="shared" si="19" ref="E32:L32">SUM(E33:E37)</f>
        <v>18500</v>
      </c>
      <c r="F32" s="120">
        <f t="shared" si="19"/>
        <v>0</v>
      </c>
      <c r="G32" s="120">
        <f t="shared" si="19"/>
        <v>0</v>
      </c>
      <c r="H32" s="120">
        <f>SUM(H33:H37)</f>
        <v>0</v>
      </c>
      <c r="I32" s="120">
        <f>SUM(I33:I37)</f>
        <v>0</v>
      </c>
      <c r="J32" s="120">
        <f t="shared" si="19"/>
        <v>0</v>
      </c>
      <c r="K32" s="120">
        <f t="shared" si="19"/>
        <v>18500</v>
      </c>
      <c r="L32" s="120">
        <f t="shared" si="19"/>
        <v>14265</v>
      </c>
      <c r="M32" s="306">
        <f t="shared" si="16"/>
        <v>0.7710810810810811</v>
      </c>
      <c r="N32" s="120">
        <f aca="true" t="shared" si="20" ref="N32:U32">SUM(N33:N37)</f>
        <v>0</v>
      </c>
      <c r="O32" s="120">
        <f t="shared" si="20"/>
        <v>0</v>
      </c>
      <c r="P32" s="120">
        <f t="shared" si="20"/>
        <v>0</v>
      </c>
      <c r="Q32" s="120">
        <f>SUM(Q33:Q37)</f>
        <v>0</v>
      </c>
      <c r="R32" s="120">
        <f>SUM(R33:R37)</f>
        <v>0</v>
      </c>
      <c r="S32" s="120">
        <f t="shared" si="20"/>
        <v>0</v>
      </c>
      <c r="T32" s="120">
        <f t="shared" si="20"/>
        <v>0</v>
      </c>
      <c r="U32" s="120">
        <f t="shared" si="20"/>
        <v>0</v>
      </c>
      <c r="V32" s="306">
        <v>0</v>
      </c>
    </row>
    <row r="33" spans="1:22" ht="15" customHeight="1">
      <c r="A33" s="96"/>
      <c r="B33" s="113"/>
      <c r="C33" s="79" t="s">
        <v>24</v>
      </c>
      <c r="D33" s="110" t="s">
        <v>16</v>
      </c>
      <c r="E33" s="276">
        <v>12000</v>
      </c>
      <c r="F33" s="104">
        <v>0</v>
      </c>
      <c r="G33" s="104">
        <v>0</v>
      </c>
      <c r="H33" s="104">
        <v>0</v>
      </c>
      <c r="I33" s="104">
        <v>-500</v>
      </c>
      <c r="J33" s="104">
        <v>0</v>
      </c>
      <c r="K33" s="104">
        <f>SUM(E33:J33)</f>
        <v>11500</v>
      </c>
      <c r="L33" s="104">
        <v>9907</v>
      </c>
      <c r="M33" s="311">
        <f t="shared" si="16"/>
        <v>0.8614782608695652</v>
      </c>
      <c r="N33" s="101">
        <v>0</v>
      </c>
      <c r="O33" s="104">
        <v>0</v>
      </c>
      <c r="P33" s="104">
        <v>0</v>
      </c>
      <c r="Q33" s="104">
        <v>0</v>
      </c>
      <c r="R33" s="104">
        <v>0</v>
      </c>
      <c r="S33" s="104">
        <v>0</v>
      </c>
      <c r="T33" s="104">
        <f>SUM(N33:S33)</f>
        <v>0</v>
      </c>
      <c r="U33" s="101">
        <v>0</v>
      </c>
      <c r="V33" s="311">
        <v>0</v>
      </c>
    </row>
    <row r="34" spans="1:22" ht="15" customHeight="1">
      <c r="A34" s="96"/>
      <c r="B34" s="113"/>
      <c r="C34" s="79" t="s">
        <v>25</v>
      </c>
      <c r="D34" s="110" t="s">
        <v>13</v>
      </c>
      <c r="E34" s="276">
        <v>1500</v>
      </c>
      <c r="F34" s="101">
        <v>0</v>
      </c>
      <c r="G34" s="101">
        <v>0</v>
      </c>
      <c r="H34" s="101">
        <v>0</v>
      </c>
      <c r="I34" s="101">
        <v>3500</v>
      </c>
      <c r="J34" s="101">
        <v>0</v>
      </c>
      <c r="K34" s="101">
        <f>SUM(E34:J34)</f>
        <v>5000</v>
      </c>
      <c r="L34" s="101">
        <v>3535</v>
      </c>
      <c r="M34" s="311">
        <f t="shared" si="16"/>
        <v>0.707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f>SUM(N34:S34)</f>
        <v>0</v>
      </c>
      <c r="U34" s="101">
        <v>0</v>
      </c>
      <c r="V34" s="311">
        <v>0</v>
      </c>
    </row>
    <row r="35" spans="1:22" ht="15" customHeight="1">
      <c r="A35" s="96"/>
      <c r="B35" s="113"/>
      <c r="C35" s="79" t="s">
        <v>26</v>
      </c>
      <c r="D35" s="110" t="s">
        <v>170</v>
      </c>
      <c r="E35" s="276">
        <v>4000</v>
      </c>
      <c r="F35" s="122">
        <v>0</v>
      </c>
      <c r="G35" s="122">
        <v>0</v>
      </c>
      <c r="H35" s="122">
        <v>0</v>
      </c>
      <c r="I35" s="122">
        <v>-3500</v>
      </c>
      <c r="J35" s="122">
        <v>0</v>
      </c>
      <c r="K35" s="101">
        <f>SUM(E35:J35)</f>
        <v>500</v>
      </c>
      <c r="L35" s="122">
        <v>0</v>
      </c>
      <c r="M35" s="311">
        <f t="shared" si="16"/>
        <v>0</v>
      </c>
      <c r="N35" s="101">
        <v>0</v>
      </c>
      <c r="O35" s="122">
        <v>0</v>
      </c>
      <c r="P35" s="122">
        <v>0</v>
      </c>
      <c r="Q35" s="122">
        <v>0</v>
      </c>
      <c r="R35" s="122">
        <v>0</v>
      </c>
      <c r="S35" s="122">
        <v>0</v>
      </c>
      <c r="T35" s="101">
        <f>SUM(N35:S35)</f>
        <v>0</v>
      </c>
      <c r="U35" s="101">
        <v>0</v>
      </c>
      <c r="V35" s="311">
        <v>0</v>
      </c>
    </row>
    <row r="36" spans="1:22" ht="15" customHeight="1">
      <c r="A36" s="96"/>
      <c r="B36" s="113"/>
      <c r="C36" s="89">
        <v>4</v>
      </c>
      <c r="D36" s="110" t="s">
        <v>128</v>
      </c>
      <c r="E36" s="276">
        <v>1000</v>
      </c>
      <c r="F36" s="122">
        <v>0</v>
      </c>
      <c r="G36" s="122">
        <v>0</v>
      </c>
      <c r="H36" s="122">
        <v>0</v>
      </c>
      <c r="I36" s="122">
        <v>500</v>
      </c>
      <c r="J36" s="122">
        <v>0</v>
      </c>
      <c r="K36" s="101">
        <f>SUM(E36:J36)</f>
        <v>1500</v>
      </c>
      <c r="L36" s="122">
        <v>823</v>
      </c>
      <c r="M36" s="311">
        <f>SUM(L36/K36)</f>
        <v>0.5486666666666666</v>
      </c>
      <c r="N36" s="101">
        <v>0</v>
      </c>
      <c r="O36" s="122">
        <v>0</v>
      </c>
      <c r="P36" s="122">
        <v>0</v>
      </c>
      <c r="Q36" s="122">
        <v>0</v>
      </c>
      <c r="R36" s="122">
        <v>0</v>
      </c>
      <c r="S36" s="122">
        <v>0</v>
      </c>
      <c r="T36" s="101">
        <f>SUM(N36:S36)</f>
        <v>0</v>
      </c>
      <c r="U36" s="101">
        <v>0</v>
      </c>
      <c r="V36" s="311">
        <v>0</v>
      </c>
    </row>
    <row r="37" spans="1:22" s="53" customFormat="1" ht="15" customHeight="1">
      <c r="A37" s="89"/>
      <c r="B37" s="89"/>
      <c r="C37" s="89">
        <v>5</v>
      </c>
      <c r="D37" s="110" t="s">
        <v>396</v>
      </c>
      <c r="E37" s="276">
        <v>0</v>
      </c>
      <c r="F37" s="122">
        <v>0</v>
      </c>
      <c r="G37" s="122">
        <v>0</v>
      </c>
      <c r="H37" s="122">
        <v>0</v>
      </c>
      <c r="I37" s="122">
        <v>0</v>
      </c>
      <c r="J37" s="122">
        <v>0</v>
      </c>
      <c r="K37" s="101">
        <f>SUM(E37:J37)</f>
        <v>0</v>
      </c>
      <c r="L37" s="122">
        <v>0</v>
      </c>
      <c r="M37" s="311">
        <v>0</v>
      </c>
      <c r="N37" s="101">
        <v>0</v>
      </c>
      <c r="O37" s="122">
        <v>0</v>
      </c>
      <c r="P37" s="122">
        <v>0</v>
      </c>
      <c r="Q37" s="122">
        <v>0</v>
      </c>
      <c r="R37" s="122">
        <v>0</v>
      </c>
      <c r="S37" s="122">
        <v>0</v>
      </c>
      <c r="T37" s="101">
        <f>SUM(N37:S37)</f>
        <v>0</v>
      </c>
      <c r="U37" s="101">
        <v>0</v>
      </c>
      <c r="V37" s="311">
        <v>0</v>
      </c>
    </row>
    <row r="62" spans="20:23" ht="15">
      <c r="T62" s="51">
        <v>0</v>
      </c>
      <c r="W62" s="51">
        <v>0</v>
      </c>
    </row>
    <row r="63" spans="20:23" ht="15">
      <c r="T63" s="51">
        <v>0</v>
      </c>
      <c r="W63" s="51">
        <v>0</v>
      </c>
    </row>
    <row r="66" ht="15">
      <c r="D66" s="51" t="s">
        <v>236</v>
      </c>
    </row>
  </sheetData>
  <sheetProtection/>
  <mergeCells count="29">
    <mergeCell ref="R5:R6"/>
    <mergeCell ref="C18:D18"/>
    <mergeCell ref="A7:D7"/>
    <mergeCell ref="N4:V4"/>
    <mergeCell ref="T5:T6"/>
    <mergeCell ref="K5:K6"/>
    <mergeCell ref="E4:M4"/>
    <mergeCell ref="M5:M6"/>
    <mergeCell ref="C5:C6"/>
    <mergeCell ref="E5:E6"/>
    <mergeCell ref="J5:J6"/>
    <mergeCell ref="C9:D9"/>
    <mergeCell ref="C14:D14"/>
    <mergeCell ref="O5:O6"/>
    <mergeCell ref="B5:B6"/>
    <mergeCell ref="D5:D6"/>
    <mergeCell ref="L5:L6"/>
    <mergeCell ref="H5:H6"/>
    <mergeCell ref="I5:I6"/>
    <mergeCell ref="A3:V3"/>
    <mergeCell ref="U5:U6"/>
    <mergeCell ref="V5:V6"/>
    <mergeCell ref="N5:N6"/>
    <mergeCell ref="F5:F6"/>
    <mergeCell ref="A5:A6"/>
    <mergeCell ref="S5:S6"/>
    <mergeCell ref="G5:G6"/>
    <mergeCell ref="P5:P6"/>
    <mergeCell ref="Q5:Q6"/>
  </mergeCells>
  <printOptions horizontalCentered="1"/>
  <pageMargins left="0.7874015748031497" right="0.7874015748031497" top="0.984251968503937" bottom="0.8661417322834646" header="0.5118110236220472" footer="0.5118110236220472"/>
  <pageSetup firstPageNumber="8" useFirstPageNumber="1" fitToHeight="1" fitToWidth="1" horizontalDpi="600" verticalDpi="600" orientation="landscape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view="pageBreakPreview" zoomScaleSheetLayoutView="100" zoomScalePageLayoutView="0" workbookViewId="0" topLeftCell="A1">
      <selection activeCell="T2" sqref="T2"/>
    </sheetView>
  </sheetViews>
  <sheetFormatPr defaultColWidth="9.140625" defaultRowHeight="12.75"/>
  <cols>
    <col min="1" max="1" width="4.421875" style="1" customWidth="1"/>
    <col min="3" max="3" width="2.28125" style="0" customWidth="1"/>
    <col min="4" max="4" width="38.57421875" style="0" customWidth="1"/>
    <col min="5" max="5" width="9.140625" style="0" customWidth="1"/>
    <col min="6" max="9" width="9.57421875" style="0" hidden="1" customWidth="1"/>
    <col min="10" max="10" width="9.421875" style="0" hidden="1" customWidth="1"/>
    <col min="11" max="11" width="8.8515625" style="0" customWidth="1"/>
    <col min="12" max="14" width="9.140625" style="0" customWidth="1"/>
    <col min="15" max="18" width="8.8515625" style="0" hidden="1" customWidth="1"/>
    <col min="19" max="19" width="9.140625" style="0" hidden="1" customWidth="1"/>
    <col min="20" max="20" width="8.7109375" style="0" customWidth="1"/>
    <col min="21" max="22" width="9.140625" style="0" customWidth="1"/>
  </cols>
  <sheetData>
    <row r="1" spans="1:20" ht="14.25" customHeight="1">
      <c r="A1" s="245" t="s">
        <v>351</v>
      </c>
      <c r="B1" s="239"/>
      <c r="C1" s="239"/>
      <c r="D1" s="2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4.25" customHeight="1">
      <c r="A2" s="136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2" ht="13.5" customHeight="1">
      <c r="A3" s="406" t="s">
        <v>416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8"/>
      <c r="V3" s="409"/>
    </row>
    <row r="4" spans="1:22" ht="18.75" customHeight="1">
      <c r="A4" s="298"/>
      <c r="B4" s="299"/>
      <c r="C4" s="299"/>
      <c r="D4" s="300"/>
      <c r="E4" s="410" t="s">
        <v>30</v>
      </c>
      <c r="F4" s="411"/>
      <c r="G4" s="411"/>
      <c r="H4" s="411"/>
      <c r="I4" s="411"/>
      <c r="J4" s="411"/>
      <c r="K4" s="412"/>
      <c r="L4" s="412"/>
      <c r="M4" s="413"/>
      <c r="N4" s="401" t="s">
        <v>29</v>
      </c>
      <c r="O4" s="402"/>
      <c r="P4" s="402"/>
      <c r="Q4" s="402"/>
      <c r="R4" s="402"/>
      <c r="S4" s="402"/>
      <c r="T4" s="403"/>
      <c r="U4" s="404"/>
      <c r="V4" s="405"/>
    </row>
    <row r="5" spans="1:22" ht="27.75" customHeight="1">
      <c r="A5" s="398" t="s">
        <v>190</v>
      </c>
      <c r="B5" s="397" t="s">
        <v>159</v>
      </c>
      <c r="C5" s="400"/>
      <c r="D5" s="396" t="s">
        <v>160</v>
      </c>
      <c r="E5" s="386" t="s">
        <v>430</v>
      </c>
      <c r="F5" s="386" t="s">
        <v>457</v>
      </c>
      <c r="G5" s="386" t="s">
        <v>390</v>
      </c>
      <c r="H5" s="386" t="s">
        <v>461</v>
      </c>
      <c r="I5" s="386" t="s">
        <v>464</v>
      </c>
      <c r="J5" s="386" t="s">
        <v>472</v>
      </c>
      <c r="K5" s="386" t="s">
        <v>362</v>
      </c>
      <c r="L5" s="384" t="s">
        <v>469</v>
      </c>
      <c r="M5" s="384" t="s">
        <v>371</v>
      </c>
      <c r="N5" s="386" t="s">
        <v>430</v>
      </c>
      <c r="O5" s="386" t="s">
        <v>457</v>
      </c>
      <c r="P5" s="386" t="s">
        <v>390</v>
      </c>
      <c r="Q5" s="386" t="s">
        <v>461</v>
      </c>
      <c r="R5" s="386" t="s">
        <v>464</v>
      </c>
      <c r="S5" s="386" t="s">
        <v>472</v>
      </c>
      <c r="T5" s="386" t="s">
        <v>362</v>
      </c>
      <c r="U5" s="384" t="s">
        <v>469</v>
      </c>
      <c r="V5" s="384" t="s">
        <v>371</v>
      </c>
    </row>
    <row r="6" spans="1:22" ht="27.75" customHeight="1">
      <c r="A6" s="399"/>
      <c r="B6" s="397"/>
      <c r="C6" s="400"/>
      <c r="D6" s="396"/>
      <c r="E6" s="386"/>
      <c r="F6" s="386"/>
      <c r="G6" s="386"/>
      <c r="H6" s="386"/>
      <c r="I6" s="386"/>
      <c r="J6" s="386"/>
      <c r="K6" s="386"/>
      <c r="L6" s="385"/>
      <c r="M6" s="385"/>
      <c r="N6" s="386"/>
      <c r="O6" s="386"/>
      <c r="P6" s="386"/>
      <c r="Q6" s="386"/>
      <c r="R6" s="386"/>
      <c r="S6" s="386"/>
      <c r="T6" s="386"/>
      <c r="U6" s="385"/>
      <c r="V6" s="385"/>
    </row>
    <row r="7" spans="1:22" ht="15" customHeight="1">
      <c r="A7" s="23" t="s">
        <v>357</v>
      </c>
      <c r="B7" s="32"/>
      <c r="C7" s="124"/>
      <c r="D7" s="124"/>
      <c r="E7" s="246">
        <f aca="true" t="shared" si="0" ref="E7:L7">E8+E11+E17+E23+E32+E35</f>
        <v>10624</v>
      </c>
      <c r="F7" s="246">
        <f t="shared" si="0"/>
        <v>17500</v>
      </c>
      <c r="G7" s="246">
        <f t="shared" si="0"/>
        <v>0</v>
      </c>
      <c r="H7" s="246">
        <f>H8+H11+H17+H23+H32+H35</f>
        <v>0</v>
      </c>
      <c r="I7" s="246">
        <f>I8+I11+I17+I23+I32+I35</f>
        <v>0</v>
      </c>
      <c r="J7" s="246">
        <f t="shared" si="0"/>
        <v>0</v>
      </c>
      <c r="K7" s="246">
        <f t="shared" si="0"/>
        <v>28124</v>
      </c>
      <c r="L7" s="246">
        <f t="shared" si="0"/>
        <v>11012</v>
      </c>
      <c r="M7" s="310">
        <f aca="true" t="shared" si="1" ref="M7:M15">SUM(L7/K7)</f>
        <v>0.39155169961598635</v>
      </c>
      <c r="N7" s="246">
        <f aca="true" t="shared" si="2" ref="N7:U7">N8+N11+N17+N23+N32+N35</f>
        <v>115000</v>
      </c>
      <c r="O7" s="246">
        <f t="shared" si="2"/>
        <v>-15000</v>
      </c>
      <c r="P7" s="246">
        <f t="shared" si="2"/>
        <v>0</v>
      </c>
      <c r="Q7" s="246">
        <f>Q8+Q11+Q17+Q23+Q32+Q35</f>
        <v>0</v>
      </c>
      <c r="R7" s="246">
        <f>R8+R11+R17+R23+R32+R35</f>
        <v>0</v>
      </c>
      <c r="S7" s="246">
        <f t="shared" si="2"/>
        <v>0</v>
      </c>
      <c r="T7" s="246">
        <f t="shared" si="2"/>
        <v>100000</v>
      </c>
      <c r="U7" s="246">
        <f t="shared" si="2"/>
        <v>19921</v>
      </c>
      <c r="V7" s="310">
        <f>SUM(U7/T7)</f>
        <v>0.19921</v>
      </c>
    </row>
    <row r="8" spans="1:22" ht="15" customHeight="1">
      <c r="A8" s="151">
        <v>1</v>
      </c>
      <c r="B8" s="353" t="s">
        <v>443</v>
      </c>
      <c r="C8" s="153"/>
      <c r="D8" s="153"/>
      <c r="E8" s="154">
        <f>E9</f>
        <v>0</v>
      </c>
      <c r="F8" s="366">
        <f aca="true" t="shared" si="3" ref="F8:L9">F9</f>
        <v>0</v>
      </c>
      <c r="G8" s="366">
        <f t="shared" si="3"/>
        <v>0</v>
      </c>
      <c r="H8" s="366">
        <f t="shared" si="3"/>
        <v>0</v>
      </c>
      <c r="I8" s="366">
        <f t="shared" si="3"/>
        <v>0</v>
      </c>
      <c r="J8" s="366">
        <f t="shared" si="3"/>
        <v>0</v>
      </c>
      <c r="K8" s="154">
        <f t="shared" si="3"/>
        <v>0</v>
      </c>
      <c r="L8" s="154">
        <f t="shared" si="3"/>
        <v>0</v>
      </c>
      <c r="M8" s="305">
        <v>0</v>
      </c>
      <c r="N8" s="154">
        <f aca="true" t="shared" si="4" ref="N8:U9">N9</f>
        <v>40000</v>
      </c>
      <c r="O8" s="154">
        <f t="shared" si="4"/>
        <v>0</v>
      </c>
      <c r="P8" s="154">
        <f t="shared" si="4"/>
        <v>0</v>
      </c>
      <c r="Q8" s="154">
        <f t="shared" si="4"/>
        <v>0</v>
      </c>
      <c r="R8" s="154">
        <f t="shared" si="4"/>
        <v>0</v>
      </c>
      <c r="S8" s="154">
        <f t="shared" si="4"/>
        <v>0</v>
      </c>
      <c r="T8" s="154">
        <f t="shared" si="4"/>
        <v>40000</v>
      </c>
      <c r="U8" s="154">
        <f t="shared" si="4"/>
        <v>900</v>
      </c>
      <c r="V8" s="305">
        <f>SUM(U8/T8)</f>
        <v>0.0225</v>
      </c>
    </row>
    <row r="9" spans="1:22" ht="15" customHeight="1">
      <c r="A9" s="90" t="s">
        <v>444</v>
      </c>
      <c r="B9" s="354" t="s">
        <v>445</v>
      </c>
      <c r="C9" s="392" t="s">
        <v>443</v>
      </c>
      <c r="D9" s="425"/>
      <c r="E9" s="99">
        <f>E10</f>
        <v>0</v>
      </c>
      <c r="F9" s="365">
        <f t="shared" si="3"/>
        <v>0</v>
      </c>
      <c r="G9" s="365">
        <f t="shared" si="3"/>
        <v>0</v>
      </c>
      <c r="H9" s="365">
        <f t="shared" si="3"/>
        <v>0</v>
      </c>
      <c r="I9" s="365">
        <f t="shared" si="3"/>
        <v>0</v>
      </c>
      <c r="J9" s="365">
        <f t="shared" si="3"/>
        <v>0</v>
      </c>
      <c r="K9" s="99">
        <f t="shared" si="3"/>
        <v>0</v>
      </c>
      <c r="L9" s="99">
        <f t="shared" si="3"/>
        <v>0</v>
      </c>
      <c r="M9" s="306">
        <v>0</v>
      </c>
      <c r="N9" s="99">
        <f t="shared" si="4"/>
        <v>40000</v>
      </c>
      <c r="O9" s="99">
        <f t="shared" si="4"/>
        <v>0</v>
      </c>
      <c r="P9" s="99">
        <f t="shared" si="4"/>
        <v>0</v>
      </c>
      <c r="Q9" s="99">
        <f t="shared" si="4"/>
        <v>0</v>
      </c>
      <c r="R9" s="99">
        <f t="shared" si="4"/>
        <v>0</v>
      </c>
      <c r="S9" s="99">
        <f t="shared" si="4"/>
        <v>0</v>
      </c>
      <c r="T9" s="99">
        <f t="shared" si="4"/>
        <v>40000</v>
      </c>
      <c r="U9" s="99">
        <f t="shared" si="4"/>
        <v>900</v>
      </c>
      <c r="V9" s="306">
        <f>SUM(U9/T9)</f>
        <v>0.0225</v>
      </c>
    </row>
    <row r="10" spans="1:22" ht="15" customHeight="1">
      <c r="A10" s="89"/>
      <c r="B10" s="335"/>
      <c r="C10" s="90" t="s">
        <v>24</v>
      </c>
      <c r="D10" s="108" t="s">
        <v>443</v>
      </c>
      <c r="E10" s="278">
        <v>0</v>
      </c>
      <c r="F10" s="278">
        <v>0</v>
      </c>
      <c r="G10" s="278">
        <v>0</v>
      </c>
      <c r="H10" s="278">
        <v>0</v>
      </c>
      <c r="I10" s="278">
        <v>0</v>
      </c>
      <c r="J10" s="278">
        <v>0</v>
      </c>
      <c r="K10" s="278">
        <v>0</v>
      </c>
      <c r="L10" s="278">
        <v>0</v>
      </c>
      <c r="M10" s="311">
        <v>0</v>
      </c>
      <c r="N10" s="278">
        <v>40000</v>
      </c>
      <c r="O10" s="278">
        <v>0</v>
      </c>
      <c r="P10" s="278">
        <v>0</v>
      </c>
      <c r="Q10" s="278">
        <v>0</v>
      </c>
      <c r="R10" s="278">
        <v>0</v>
      </c>
      <c r="S10" s="278">
        <v>0</v>
      </c>
      <c r="T10" s="101">
        <f>SUM(N10:S10)</f>
        <v>40000</v>
      </c>
      <c r="U10" s="278">
        <v>900</v>
      </c>
      <c r="V10" s="311">
        <f>SUM(U10/T10)</f>
        <v>0.0225</v>
      </c>
    </row>
    <row r="11" spans="1:22" ht="15" customHeight="1">
      <c r="A11" s="151">
        <v>2</v>
      </c>
      <c r="B11" s="152" t="s">
        <v>86</v>
      </c>
      <c r="C11" s="153"/>
      <c r="D11" s="153"/>
      <c r="E11" s="154">
        <f aca="true" t="shared" si="5" ref="E11:L11">SUM(E12+E14)</f>
        <v>5324</v>
      </c>
      <c r="F11" s="154">
        <f t="shared" si="5"/>
        <v>2500</v>
      </c>
      <c r="G11" s="154">
        <f t="shared" si="5"/>
        <v>0</v>
      </c>
      <c r="H11" s="154">
        <f>SUM(H12+H14)</f>
        <v>0</v>
      </c>
      <c r="I11" s="154">
        <f>SUM(I12+I14)</f>
        <v>0</v>
      </c>
      <c r="J11" s="154">
        <f t="shared" si="5"/>
        <v>0</v>
      </c>
      <c r="K11" s="154">
        <f t="shared" si="5"/>
        <v>7824</v>
      </c>
      <c r="L11" s="154">
        <f t="shared" si="5"/>
        <v>4333</v>
      </c>
      <c r="M11" s="305">
        <f t="shared" si="1"/>
        <v>0.5538087934560327</v>
      </c>
      <c r="N11" s="154">
        <f aca="true" t="shared" si="6" ref="N11:U11">SUM(N12+N14)</f>
        <v>0</v>
      </c>
      <c r="O11" s="154">
        <f t="shared" si="6"/>
        <v>0</v>
      </c>
      <c r="P11" s="154">
        <f t="shared" si="6"/>
        <v>0</v>
      </c>
      <c r="Q11" s="154">
        <f>SUM(Q12+Q14)</f>
        <v>0</v>
      </c>
      <c r="R11" s="154">
        <f>SUM(R12+R14)</f>
        <v>0</v>
      </c>
      <c r="S11" s="154">
        <f t="shared" si="6"/>
        <v>0</v>
      </c>
      <c r="T11" s="154">
        <f t="shared" si="6"/>
        <v>0</v>
      </c>
      <c r="U11" s="154">
        <f t="shared" si="6"/>
        <v>0</v>
      </c>
      <c r="V11" s="305">
        <v>0</v>
      </c>
    </row>
    <row r="12" spans="1:22" ht="15" customHeight="1">
      <c r="A12" s="90" t="s">
        <v>262</v>
      </c>
      <c r="B12" s="88" t="s">
        <v>202</v>
      </c>
      <c r="C12" s="392" t="s">
        <v>91</v>
      </c>
      <c r="D12" s="391"/>
      <c r="E12" s="99">
        <f>SUM(E13:E13)</f>
        <v>3000</v>
      </c>
      <c r="F12" s="99">
        <f aca="true" t="shared" si="7" ref="F12:U12">SUM(F13:F13)</f>
        <v>1000</v>
      </c>
      <c r="G12" s="99">
        <f t="shared" si="7"/>
        <v>0</v>
      </c>
      <c r="H12" s="99">
        <f t="shared" si="7"/>
        <v>0</v>
      </c>
      <c r="I12" s="99">
        <f t="shared" si="7"/>
        <v>0</v>
      </c>
      <c r="J12" s="99">
        <f t="shared" si="7"/>
        <v>0</v>
      </c>
      <c r="K12" s="99">
        <f t="shared" si="7"/>
        <v>4000</v>
      </c>
      <c r="L12" s="99">
        <f t="shared" si="7"/>
        <v>2440</v>
      </c>
      <c r="M12" s="306">
        <f t="shared" si="1"/>
        <v>0.61</v>
      </c>
      <c r="N12" s="99">
        <f>SUM(N13:N13)</f>
        <v>0</v>
      </c>
      <c r="O12" s="99">
        <f t="shared" si="7"/>
        <v>0</v>
      </c>
      <c r="P12" s="99">
        <f t="shared" si="7"/>
        <v>0</v>
      </c>
      <c r="Q12" s="99">
        <f t="shared" si="7"/>
        <v>0</v>
      </c>
      <c r="R12" s="99">
        <f t="shared" si="7"/>
        <v>0</v>
      </c>
      <c r="S12" s="99">
        <f t="shared" si="7"/>
        <v>0</v>
      </c>
      <c r="T12" s="99">
        <f t="shared" si="7"/>
        <v>0</v>
      </c>
      <c r="U12" s="99">
        <f t="shared" si="7"/>
        <v>0</v>
      </c>
      <c r="V12" s="306">
        <v>0</v>
      </c>
    </row>
    <row r="13" spans="1:22" ht="15" customHeight="1">
      <c r="A13" s="89"/>
      <c r="B13" s="113"/>
      <c r="C13" s="79" t="s">
        <v>24</v>
      </c>
      <c r="D13" s="108" t="s">
        <v>38</v>
      </c>
      <c r="E13" s="278">
        <v>3000</v>
      </c>
      <c r="F13" s="101">
        <v>1000</v>
      </c>
      <c r="G13" s="101">
        <v>0</v>
      </c>
      <c r="H13" s="101">
        <v>0</v>
      </c>
      <c r="I13" s="101">
        <v>0</v>
      </c>
      <c r="J13" s="101">
        <v>0</v>
      </c>
      <c r="K13" s="101">
        <f>SUM(E13:J13)</f>
        <v>4000</v>
      </c>
      <c r="L13" s="101">
        <v>2440</v>
      </c>
      <c r="M13" s="311">
        <f t="shared" si="1"/>
        <v>0.61</v>
      </c>
      <c r="N13" s="278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f>SUM(N13:S13)</f>
        <v>0</v>
      </c>
      <c r="U13" s="101">
        <v>0</v>
      </c>
      <c r="V13" s="311">
        <v>0</v>
      </c>
    </row>
    <row r="14" spans="1:22" s="42" customFormat="1" ht="15" customHeight="1">
      <c r="A14" s="90" t="s">
        <v>261</v>
      </c>
      <c r="B14" s="88" t="s">
        <v>203</v>
      </c>
      <c r="C14" s="112" t="s">
        <v>11</v>
      </c>
      <c r="D14" s="112"/>
      <c r="E14" s="99">
        <f aca="true" t="shared" si="8" ref="E14:L14">SUM(E15:E16)</f>
        <v>2324</v>
      </c>
      <c r="F14" s="99">
        <f t="shared" si="8"/>
        <v>1500</v>
      </c>
      <c r="G14" s="99">
        <f t="shared" si="8"/>
        <v>0</v>
      </c>
      <c r="H14" s="99">
        <f>SUM(H15:H16)</f>
        <v>0</v>
      </c>
      <c r="I14" s="99">
        <f>SUM(I15:I16)</f>
        <v>0</v>
      </c>
      <c r="J14" s="99">
        <f t="shared" si="8"/>
        <v>0</v>
      </c>
      <c r="K14" s="99">
        <f t="shared" si="8"/>
        <v>3824</v>
      </c>
      <c r="L14" s="99">
        <f t="shared" si="8"/>
        <v>1893</v>
      </c>
      <c r="M14" s="306">
        <f t="shared" si="1"/>
        <v>0.4950313807531381</v>
      </c>
      <c r="N14" s="99">
        <f aca="true" t="shared" si="9" ref="N14:U14">SUM(N15:N16)</f>
        <v>0</v>
      </c>
      <c r="O14" s="99">
        <f t="shared" si="9"/>
        <v>0</v>
      </c>
      <c r="P14" s="99">
        <f t="shared" si="9"/>
        <v>0</v>
      </c>
      <c r="Q14" s="99">
        <f>SUM(Q15:Q16)</f>
        <v>0</v>
      </c>
      <c r="R14" s="99">
        <f>SUM(R15:R16)</f>
        <v>0</v>
      </c>
      <c r="S14" s="99">
        <f t="shared" si="9"/>
        <v>0</v>
      </c>
      <c r="T14" s="99">
        <f t="shared" si="9"/>
        <v>0</v>
      </c>
      <c r="U14" s="99">
        <f t="shared" si="9"/>
        <v>0</v>
      </c>
      <c r="V14" s="306">
        <v>0</v>
      </c>
    </row>
    <row r="15" spans="1:22" s="42" customFormat="1" ht="15" customHeight="1">
      <c r="A15" s="89"/>
      <c r="B15" s="113"/>
      <c r="C15" s="288" t="s">
        <v>26</v>
      </c>
      <c r="D15" s="322" t="s">
        <v>334</v>
      </c>
      <c r="E15" s="278">
        <v>1000</v>
      </c>
      <c r="F15" s="101">
        <v>1500</v>
      </c>
      <c r="G15" s="101">
        <v>0</v>
      </c>
      <c r="H15" s="101">
        <v>0</v>
      </c>
      <c r="I15" s="101">
        <v>0</v>
      </c>
      <c r="J15" s="101">
        <v>-40</v>
      </c>
      <c r="K15" s="101">
        <f>SUM(E15:J15)</f>
        <v>2460</v>
      </c>
      <c r="L15" s="101">
        <v>529</v>
      </c>
      <c r="M15" s="311">
        <f t="shared" si="1"/>
        <v>0.21504065040650405</v>
      </c>
      <c r="N15" s="278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f>SUM(N15:S15)</f>
        <v>0</v>
      </c>
      <c r="U15" s="101">
        <v>0</v>
      </c>
      <c r="V15" s="311">
        <v>0</v>
      </c>
    </row>
    <row r="16" spans="1:22" s="42" customFormat="1" ht="15" customHeight="1">
      <c r="A16" s="89"/>
      <c r="B16" s="113"/>
      <c r="C16" s="289" t="s">
        <v>27</v>
      </c>
      <c r="D16" s="108" t="s">
        <v>233</v>
      </c>
      <c r="E16" s="278">
        <v>1324</v>
      </c>
      <c r="F16" s="101">
        <v>0</v>
      </c>
      <c r="G16" s="101">
        <v>0</v>
      </c>
      <c r="H16" s="101">
        <v>0</v>
      </c>
      <c r="I16" s="101">
        <v>0</v>
      </c>
      <c r="J16" s="101">
        <v>40</v>
      </c>
      <c r="K16" s="101">
        <f>SUM(E16:J16)</f>
        <v>1364</v>
      </c>
      <c r="L16" s="101">
        <v>1364</v>
      </c>
      <c r="M16" s="311">
        <f>SUM(L16/K16)</f>
        <v>1</v>
      </c>
      <c r="N16" s="278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f>SUM(N16:S16)</f>
        <v>0</v>
      </c>
      <c r="U16" s="101">
        <v>0</v>
      </c>
      <c r="V16" s="311">
        <v>0</v>
      </c>
    </row>
    <row r="17" spans="1:23" ht="15" customHeight="1">
      <c r="A17" s="151">
        <v>3</v>
      </c>
      <c r="B17" s="420" t="s">
        <v>8</v>
      </c>
      <c r="C17" s="421"/>
      <c r="D17" s="391"/>
      <c r="E17" s="154">
        <f>E18</f>
        <v>800</v>
      </c>
      <c r="F17" s="154">
        <f aca="true" t="shared" si="10" ref="F17:U17">F18</f>
        <v>5000</v>
      </c>
      <c r="G17" s="154">
        <f t="shared" si="10"/>
        <v>0</v>
      </c>
      <c r="H17" s="154">
        <f t="shared" si="10"/>
        <v>0</v>
      </c>
      <c r="I17" s="154">
        <f t="shared" si="10"/>
        <v>0</v>
      </c>
      <c r="J17" s="154">
        <f t="shared" si="10"/>
        <v>0</v>
      </c>
      <c r="K17" s="154">
        <f t="shared" si="10"/>
        <v>5800</v>
      </c>
      <c r="L17" s="154">
        <f t="shared" si="10"/>
        <v>2564</v>
      </c>
      <c r="M17" s="305">
        <f>SUM(L17/K17)</f>
        <v>0.4420689655172414</v>
      </c>
      <c r="N17" s="154">
        <f>N18</f>
        <v>0</v>
      </c>
      <c r="O17" s="154">
        <f t="shared" si="10"/>
        <v>0</v>
      </c>
      <c r="P17" s="154">
        <f t="shared" si="10"/>
        <v>0</v>
      </c>
      <c r="Q17" s="154">
        <f t="shared" si="10"/>
        <v>0</v>
      </c>
      <c r="R17" s="154">
        <f t="shared" si="10"/>
        <v>0</v>
      </c>
      <c r="S17" s="154">
        <f t="shared" si="10"/>
        <v>0</v>
      </c>
      <c r="T17" s="154">
        <f t="shared" si="10"/>
        <v>0</v>
      </c>
      <c r="U17" s="154">
        <f t="shared" si="10"/>
        <v>0</v>
      </c>
      <c r="V17" s="305">
        <v>0</v>
      </c>
      <c r="W17" s="33"/>
    </row>
    <row r="18" spans="1:22" ht="15" customHeight="1">
      <c r="A18" s="90" t="s">
        <v>260</v>
      </c>
      <c r="B18" s="88" t="s">
        <v>202</v>
      </c>
      <c r="C18" s="119" t="s">
        <v>91</v>
      </c>
      <c r="D18" s="112"/>
      <c r="E18" s="99">
        <f aca="true" t="shared" si="11" ref="E18:L18">SUM(E19:E22)</f>
        <v>800</v>
      </c>
      <c r="F18" s="99">
        <f t="shared" si="11"/>
        <v>5000</v>
      </c>
      <c r="G18" s="99">
        <f t="shared" si="11"/>
        <v>0</v>
      </c>
      <c r="H18" s="99">
        <f>SUM(H19:H22)</f>
        <v>0</v>
      </c>
      <c r="I18" s="99">
        <f>SUM(I19:I22)</f>
        <v>0</v>
      </c>
      <c r="J18" s="99">
        <f t="shared" si="11"/>
        <v>0</v>
      </c>
      <c r="K18" s="99">
        <f t="shared" si="11"/>
        <v>5800</v>
      </c>
      <c r="L18" s="99">
        <f t="shared" si="11"/>
        <v>2564</v>
      </c>
      <c r="M18" s="306">
        <f>SUM(L18/K18)</f>
        <v>0.4420689655172414</v>
      </c>
      <c r="N18" s="99">
        <f aca="true" t="shared" si="12" ref="N18:U18">SUM(N19:N22)</f>
        <v>0</v>
      </c>
      <c r="O18" s="99">
        <f t="shared" si="12"/>
        <v>0</v>
      </c>
      <c r="P18" s="99">
        <f t="shared" si="12"/>
        <v>0</v>
      </c>
      <c r="Q18" s="99">
        <f>SUM(Q19:Q22)</f>
        <v>0</v>
      </c>
      <c r="R18" s="99">
        <f>SUM(R19:R22)</f>
        <v>0</v>
      </c>
      <c r="S18" s="99">
        <f t="shared" si="12"/>
        <v>0</v>
      </c>
      <c r="T18" s="99">
        <f t="shared" si="12"/>
        <v>0</v>
      </c>
      <c r="U18" s="99">
        <f t="shared" si="12"/>
        <v>0</v>
      </c>
      <c r="V18" s="306">
        <v>0</v>
      </c>
    </row>
    <row r="19" spans="1:22" ht="15" customHeight="1">
      <c r="A19" s="96"/>
      <c r="B19" s="113"/>
      <c r="C19" s="79" t="s">
        <v>24</v>
      </c>
      <c r="D19" s="130" t="s">
        <v>286</v>
      </c>
      <c r="E19" s="278">
        <v>0</v>
      </c>
      <c r="F19" s="101">
        <v>5000</v>
      </c>
      <c r="G19" s="101">
        <v>0</v>
      </c>
      <c r="H19" s="101">
        <v>0</v>
      </c>
      <c r="I19" s="101">
        <v>0</v>
      </c>
      <c r="J19" s="101">
        <v>0</v>
      </c>
      <c r="K19" s="101">
        <f>SUM(E19:J19)</f>
        <v>5000</v>
      </c>
      <c r="L19" s="101">
        <v>2540</v>
      </c>
      <c r="M19" s="311">
        <f>SUM(L19/K19)</f>
        <v>0.508</v>
      </c>
      <c r="N19" s="278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f>SUM(N19:S19)</f>
        <v>0</v>
      </c>
      <c r="U19" s="101">
        <v>0</v>
      </c>
      <c r="V19" s="311">
        <v>0</v>
      </c>
    </row>
    <row r="20" spans="1:22" ht="15" customHeight="1">
      <c r="A20" s="96"/>
      <c r="B20" s="113"/>
      <c r="C20" s="79" t="s">
        <v>25</v>
      </c>
      <c r="D20" s="130" t="s">
        <v>234</v>
      </c>
      <c r="E20" s="278">
        <v>500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f>SUM(E20:J20)</f>
        <v>500</v>
      </c>
      <c r="L20" s="101">
        <v>24</v>
      </c>
      <c r="M20" s="311">
        <f>SUM(L20/K20)</f>
        <v>0.048</v>
      </c>
      <c r="N20" s="278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f>SUM(N20:S20)</f>
        <v>0</v>
      </c>
      <c r="U20" s="101">
        <v>0</v>
      </c>
      <c r="V20" s="311">
        <v>0</v>
      </c>
    </row>
    <row r="21" spans="1:22" ht="15" customHeight="1">
      <c r="A21" s="96"/>
      <c r="B21" s="113"/>
      <c r="C21" s="79" t="s">
        <v>26</v>
      </c>
      <c r="D21" s="130" t="s">
        <v>235</v>
      </c>
      <c r="E21" s="278">
        <v>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f>SUM(E21:J21)</f>
        <v>0</v>
      </c>
      <c r="L21" s="101">
        <v>0</v>
      </c>
      <c r="M21" s="311">
        <v>0</v>
      </c>
      <c r="N21" s="278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f>SUM(N21:S21)</f>
        <v>0</v>
      </c>
      <c r="U21" s="101">
        <v>0</v>
      </c>
      <c r="V21" s="311">
        <v>0</v>
      </c>
    </row>
    <row r="22" spans="1:22" ht="15" customHeight="1">
      <c r="A22" s="96"/>
      <c r="B22" s="113"/>
      <c r="C22" s="89">
        <v>4</v>
      </c>
      <c r="D22" s="130" t="s">
        <v>87</v>
      </c>
      <c r="E22" s="278">
        <v>300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f>SUM(E22:J22)</f>
        <v>300</v>
      </c>
      <c r="L22" s="101">
        <v>0</v>
      </c>
      <c r="M22" s="311">
        <v>0</v>
      </c>
      <c r="N22" s="278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f>SUM(N22:S22)</f>
        <v>0</v>
      </c>
      <c r="U22" s="101">
        <v>0</v>
      </c>
      <c r="V22" s="311">
        <v>0</v>
      </c>
    </row>
    <row r="23" spans="1:22" ht="15" customHeight="1">
      <c r="A23" s="151">
        <v>4</v>
      </c>
      <c r="B23" s="418" t="s">
        <v>9</v>
      </c>
      <c r="C23" s="419"/>
      <c r="D23" s="419"/>
      <c r="E23" s="154">
        <f aca="true" t="shared" si="13" ref="E23:U23">E24</f>
        <v>500</v>
      </c>
      <c r="F23" s="154">
        <f t="shared" si="13"/>
        <v>0</v>
      </c>
      <c r="G23" s="154">
        <f t="shared" si="13"/>
        <v>0</v>
      </c>
      <c r="H23" s="154">
        <f t="shared" si="13"/>
        <v>0</v>
      </c>
      <c r="I23" s="154">
        <f t="shared" si="13"/>
        <v>0</v>
      </c>
      <c r="J23" s="154">
        <f t="shared" si="13"/>
        <v>0</v>
      </c>
      <c r="K23" s="154">
        <f t="shared" si="13"/>
        <v>500</v>
      </c>
      <c r="L23" s="154">
        <f t="shared" si="13"/>
        <v>106</v>
      </c>
      <c r="M23" s="305">
        <f>SUM(L23/K23)</f>
        <v>0.212</v>
      </c>
      <c r="N23" s="154">
        <f>N24</f>
        <v>75000</v>
      </c>
      <c r="O23" s="154">
        <f t="shared" si="13"/>
        <v>-15000</v>
      </c>
      <c r="P23" s="154">
        <f t="shared" si="13"/>
        <v>0</v>
      </c>
      <c r="Q23" s="154">
        <f t="shared" si="13"/>
        <v>0</v>
      </c>
      <c r="R23" s="154">
        <f t="shared" si="13"/>
        <v>0</v>
      </c>
      <c r="S23" s="154">
        <f t="shared" si="13"/>
        <v>0</v>
      </c>
      <c r="T23" s="154">
        <f t="shared" si="13"/>
        <v>60000</v>
      </c>
      <c r="U23" s="154">
        <f t="shared" si="13"/>
        <v>19021</v>
      </c>
      <c r="V23" s="305">
        <f>SUM(U23/T23)</f>
        <v>0.31701666666666667</v>
      </c>
    </row>
    <row r="24" spans="1:22" ht="15" customHeight="1">
      <c r="A24" s="90" t="s">
        <v>259</v>
      </c>
      <c r="B24" s="88" t="s">
        <v>208</v>
      </c>
      <c r="C24" s="119" t="s">
        <v>43</v>
      </c>
      <c r="D24" s="112"/>
      <c r="E24" s="99">
        <f aca="true" t="shared" si="14" ref="E24:L24">SUM(E25:E31)</f>
        <v>500</v>
      </c>
      <c r="F24" s="99">
        <f t="shared" si="14"/>
        <v>0</v>
      </c>
      <c r="G24" s="99">
        <f t="shared" si="14"/>
        <v>0</v>
      </c>
      <c r="H24" s="99">
        <f>SUM(H25:H31)</f>
        <v>0</v>
      </c>
      <c r="I24" s="99">
        <f>SUM(I25:I31)</f>
        <v>0</v>
      </c>
      <c r="J24" s="99">
        <f t="shared" si="14"/>
        <v>0</v>
      </c>
      <c r="K24" s="99">
        <f t="shared" si="14"/>
        <v>500</v>
      </c>
      <c r="L24" s="99">
        <f t="shared" si="14"/>
        <v>106</v>
      </c>
      <c r="M24" s="306">
        <f>SUM(L24/K24)</f>
        <v>0.212</v>
      </c>
      <c r="N24" s="99">
        <f aca="true" t="shared" si="15" ref="N24:U24">SUM(N25:N31)</f>
        <v>75000</v>
      </c>
      <c r="O24" s="99">
        <f t="shared" si="15"/>
        <v>-15000</v>
      </c>
      <c r="P24" s="99">
        <f t="shared" si="15"/>
        <v>0</v>
      </c>
      <c r="Q24" s="99">
        <f>SUM(Q25:Q31)</f>
        <v>0</v>
      </c>
      <c r="R24" s="99">
        <f>SUM(R25:R31)</f>
        <v>0</v>
      </c>
      <c r="S24" s="99">
        <f t="shared" si="15"/>
        <v>0</v>
      </c>
      <c r="T24" s="99">
        <f t="shared" si="15"/>
        <v>60000</v>
      </c>
      <c r="U24" s="99">
        <f t="shared" si="15"/>
        <v>19021</v>
      </c>
      <c r="V24" s="306">
        <f>SUM(U24/T24)</f>
        <v>0.31701666666666667</v>
      </c>
    </row>
    <row r="25" spans="1:26" ht="15" customHeight="1">
      <c r="A25" s="89"/>
      <c r="B25" s="131"/>
      <c r="C25" s="79" t="s">
        <v>24</v>
      </c>
      <c r="D25" s="111" t="s">
        <v>199</v>
      </c>
      <c r="E25" s="107">
        <v>500</v>
      </c>
      <c r="F25" s="107">
        <v>0</v>
      </c>
      <c r="G25" s="107">
        <v>0</v>
      </c>
      <c r="H25" s="107">
        <v>0</v>
      </c>
      <c r="I25" s="107">
        <v>0</v>
      </c>
      <c r="J25" s="107">
        <v>0</v>
      </c>
      <c r="K25" s="107">
        <f aca="true" t="shared" si="16" ref="K25:K31">SUM(E25:J25)</f>
        <v>500</v>
      </c>
      <c r="L25" s="107">
        <v>106</v>
      </c>
      <c r="M25" s="311">
        <f>SUM(L25/K25)</f>
        <v>0.212</v>
      </c>
      <c r="N25" s="107">
        <v>0</v>
      </c>
      <c r="O25" s="107">
        <v>0</v>
      </c>
      <c r="P25" s="107">
        <v>0</v>
      </c>
      <c r="Q25" s="107">
        <v>0</v>
      </c>
      <c r="R25" s="107">
        <v>0</v>
      </c>
      <c r="S25" s="107">
        <v>0</v>
      </c>
      <c r="T25" s="107">
        <f aca="true" t="shared" si="17" ref="T25:T31">SUM(N25:S25)</f>
        <v>0</v>
      </c>
      <c r="U25" s="107">
        <v>0</v>
      </c>
      <c r="V25" s="311">
        <v>0</v>
      </c>
      <c r="Z25" s="21"/>
    </row>
    <row r="26" spans="1:22" s="42" customFormat="1" ht="19.5" customHeight="1">
      <c r="A26" s="90"/>
      <c r="B26" s="113"/>
      <c r="C26" s="422">
        <v>4</v>
      </c>
      <c r="D26" s="179" t="s">
        <v>446</v>
      </c>
      <c r="E26" s="114">
        <v>0</v>
      </c>
      <c r="F26" s="107">
        <v>0</v>
      </c>
      <c r="G26" s="107">
        <v>0</v>
      </c>
      <c r="H26" s="107">
        <v>0</v>
      </c>
      <c r="I26" s="107">
        <v>0</v>
      </c>
      <c r="J26" s="107">
        <v>0</v>
      </c>
      <c r="K26" s="107">
        <f t="shared" si="16"/>
        <v>0</v>
      </c>
      <c r="L26" s="114">
        <v>0</v>
      </c>
      <c r="M26" s="311">
        <v>0</v>
      </c>
      <c r="N26" s="122">
        <v>15000</v>
      </c>
      <c r="O26" s="107">
        <v>-15000</v>
      </c>
      <c r="P26" s="107">
        <v>0</v>
      </c>
      <c r="Q26" s="107">
        <v>0</v>
      </c>
      <c r="R26" s="107">
        <v>0</v>
      </c>
      <c r="S26" s="107">
        <v>0</v>
      </c>
      <c r="T26" s="107">
        <f t="shared" si="17"/>
        <v>0</v>
      </c>
      <c r="U26" s="122">
        <v>0</v>
      </c>
      <c r="V26" s="311">
        <v>0</v>
      </c>
    </row>
    <row r="27" spans="1:22" s="42" customFormat="1" ht="19.5" customHeight="1">
      <c r="A27" s="90"/>
      <c r="B27" s="113"/>
      <c r="C27" s="423"/>
      <c r="D27" s="179" t="s">
        <v>447</v>
      </c>
      <c r="E27" s="114">
        <v>0</v>
      </c>
      <c r="F27" s="107">
        <v>0</v>
      </c>
      <c r="G27" s="107">
        <v>0</v>
      </c>
      <c r="H27" s="107">
        <v>0</v>
      </c>
      <c r="I27" s="107">
        <v>0</v>
      </c>
      <c r="J27" s="107">
        <v>0</v>
      </c>
      <c r="K27" s="107">
        <f t="shared" si="16"/>
        <v>0</v>
      </c>
      <c r="L27" s="114">
        <v>0</v>
      </c>
      <c r="M27" s="311">
        <v>0</v>
      </c>
      <c r="N27" s="122">
        <v>20000</v>
      </c>
      <c r="O27" s="107">
        <v>0</v>
      </c>
      <c r="P27" s="107">
        <v>0</v>
      </c>
      <c r="Q27" s="107">
        <v>0</v>
      </c>
      <c r="R27" s="107">
        <v>0</v>
      </c>
      <c r="S27" s="107">
        <v>0</v>
      </c>
      <c r="T27" s="107">
        <f t="shared" si="17"/>
        <v>20000</v>
      </c>
      <c r="U27" s="122">
        <v>0</v>
      </c>
      <c r="V27" s="311">
        <f>SUM(U27/T27)</f>
        <v>0</v>
      </c>
    </row>
    <row r="28" spans="1:22" s="42" customFormat="1" ht="19.5" customHeight="1">
      <c r="A28" s="90"/>
      <c r="B28" s="113"/>
      <c r="C28" s="422">
        <v>7</v>
      </c>
      <c r="D28" s="179" t="s">
        <v>448</v>
      </c>
      <c r="E28" s="114">
        <v>0</v>
      </c>
      <c r="F28" s="107">
        <v>0</v>
      </c>
      <c r="G28" s="107">
        <v>0</v>
      </c>
      <c r="H28" s="107">
        <v>0</v>
      </c>
      <c r="I28" s="107">
        <v>0</v>
      </c>
      <c r="J28" s="107">
        <v>0</v>
      </c>
      <c r="K28" s="107">
        <f t="shared" si="16"/>
        <v>0</v>
      </c>
      <c r="L28" s="114">
        <v>0</v>
      </c>
      <c r="M28" s="311">
        <v>0</v>
      </c>
      <c r="N28" s="122">
        <v>20000</v>
      </c>
      <c r="O28" s="107">
        <v>0</v>
      </c>
      <c r="P28" s="107">
        <v>0</v>
      </c>
      <c r="Q28" s="107">
        <v>0</v>
      </c>
      <c r="R28" s="107">
        <v>0</v>
      </c>
      <c r="S28" s="107">
        <v>0</v>
      </c>
      <c r="T28" s="107">
        <f t="shared" si="17"/>
        <v>20000</v>
      </c>
      <c r="U28" s="122">
        <v>0</v>
      </c>
      <c r="V28" s="311">
        <v>0</v>
      </c>
    </row>
    <row r="29" spans="1:22" s="42" customFormat="1" ht="15" customHeight="1">
      <c r="A29" s="90"/>
      <c r="B29" s="113"/>
      <c r="C29" s="423"/>
      <c r="D29" s="179" t="s">
        <v>449</v>
      </c>
      <c r="E29" s="114">
        <v>0</v>
      </c>
      <c r="F29" s="107">
        <v>0</v>
      </c>
      <c r="G29" s="107">
        <v>0</v>
      </c>
      <c r="H29" s="107">
        <v>0</v>
      </c>
      <c r="I29" s="107">
        <v>0</v>
      </c>
      <c r="J29" s="107">
        <v>0</v>
      </c>
      <c r="K29" s="107">
        <f t="shared" si="16"/>
        <v>0</v>
      </c>
      <c r="L29" s="114">
        <v>0</v>
      </c>
      <c r="M29" s="311">
        <v>0</v>
      </c>
      <c r="N29" s="122">
        <v>10000</v>
      </c>
      <c r="O29" s="107">
        <v>0</v>
      </c>
      <c r="P29" s="107">
        <v>0</v>
      </c>
      <c r="Q29" s="107">
        <v>0</v>
      </c>
      <c r="R29" s="107">
        <v>0</v>
      </c>
      <c r="S29" s="107">
        <v>0</v>
      </c>
      <c r="T29" s="107">
        <f t="shared" si="17"/>
        <v>10000</v>
      </c>
      <c r="U29" s="122">
        <v>9022</v>
      </c>
      <c r="V29" s="311">
        <f>SUM(U29/T29)</f>
        <v>0.9022</v>
      </c>
    </row>
    <row r="30" spans="1:22" s="42" customFormat="1" ht="15" customHeight="1">
      <c r="A30" s="90"/>
      <c r="B30" s="113"/>
      <c r="C30" s="424"/>
      <c r="D30" s="179" t="s">
        <v>450</v>
      </c>
      <c r="E30" s="114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f t="shared" si="16"/>
        <v>0</v>
      </c>
      <c r="L30" s="114">
        <v>0</v>
      </c>
      <c r="M30" s="311">
        <v>0</v>
      </c>
      <c r="N30" s="122">
        <v>10000</v>
      </c>
      <c r="O30" s="107">
        <v>0</v>
      </c>
      <c r="P30" s="107">
        <v>0</v>
      </c>
      <c r="Q30" s="107">
        <v>0</v>
      </c>
      <c r="R30" s="107">
        <v>0</v>
      </c>
      <c r="S30" s="107">
        <v>0</v>
      </c>
      <c r="T30" s="107">
        <f t="shared" si="17"/>
        <v>10000</v>
      </c>
      <c r="U30" s="122">
        <v>9999</v>
      </c>
      <c r="V30" s="311">
        <f>SUM(U30/T30)</f>
        <v>0.9999</v>
      </c>
    </row>
    <row r="31" spans="1:22" s="42" customFormat="1" ht="15" customHeight="1">
      <c r="A31" s="90"/>
      <c r="B31" s="113"/>
      <c r="C31" s="174">
        <v>9</v>
      </c>
      <c r="D31" s="132" t="s">
        <v>287</v>
      </c>
      <c r="E31" s="114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f t="shared" si="16"/>
        <v>0</v>
      </c>
      <c r="L31" s="114">
        <v>0</v>
      </c>
      <c r="M31" s="311">
        <v>0</v>
      </c>
      <c r="N31" s="122">
        <v>0</v>
      </c>
      <c r="O31" s="107">
        <v>0</v>
      </c>
      <c r="P31" s="107">
        <v>0</v>
      </c>
      <c r="Q31" s="107">
        <v>0</v>
      </c>
      <c r="R31" s="107">
        <v>0</v>
      </c>
      <c r="S31" s="107">
        <v>0</v>
      </c>
      <c r="T31" s="107">
        <f t="shared" si="17"/>
        <v>0</v>
      </c>
      <c r="U31" s="122">
        <v>0</v>
      </c>
      <c r="V31" s="311">
        <v>0</v>
      </c>
    </row>
    <row r="32" spans="1:22" ht="15" customHeight="1">
      <c r="A32" s="151">
        <v>5</v>
      </c>
      <c r="B32" s="420" t="s">
        <v>85</v>
      </c>
      <c r="C32" s="421"/>
      <c r="D32" s="391"/>
      <c r="E32" s="154">
        <f aca="true" t="shared" si="18" ref="E32:U33">E33</f>
        <v>1000</v>
      </c>
      <c r="F32" s="154">
        <f t="shared" si="18"/>
        <v>0</v>
      </c>
      <c r="G32" s="154">
        <f t="shared" si="18"/>
        <v>0</v>
      </c>
      <c r="H32" s="154">
        <f t="shared" si="18"/>
        <v>0</v>
      </c>
      <c r="I32" s="154">
        <f t="shared" si="18"/>
        <v>0</v>
      </c>
      <c r="J32" s="154">
        <f t="shared" si="18"/>
        <v>0</v>
      </c>
      <c r="K32" s="154">
        <f t="shared" si="18"/>
        <v>1000</v>
      </c>
      <c r="L32" s="154">
        <f t="shared" si="18"/>
        <v>33</v>
      </c>
      <c r="M32" s="305">
        <f>SUM(L32/K32)</f>
        <v>0.033</v>
      </c>
      <c r="N32" s="154">
        <f>N33</f>
        <v>0</v>
      </c>
      <c r="O32" s="154">
        <f t="shared" si="18"/>
        <v>0</v>
      </c>
      <c r="P32" s="154">
        <f t="shared" si="18"/>
        <v>0</v>
      </c>
      <c r="Q32" s="154">
        <f t="shared" si="18"/>
        <v>0</v>
      </c>
      <c r="R32" s="154">
        <f t="shared" si="18"/>
        <v>0</v>
      </c>
      <c r="S32" s="154">
        <f t="shared" si="18"/>
        <v>0</v>
      </c>
      <c r="T32" s="154">
        <f t="shared" si="18"/>
        <v>0</v>
      </c>
      <c r="U32" s="154">
        <f t="shared" si="18"/>
        <v>0</v>
      </c>
      <c r="V32" s="305">
        <v>0</v>
      </c>
    </row>
    <row r="33" spans="1:22" ht="15" customHeight="1">
      <c r="A33" s="90" t="s">
        <v>258</v>
      </c>
      <c r="B33" s="88" t="s">
        <v>203</v>
      </c>
      <c r="C33" s="119" t="s">
        <v>11</v>
      </c>
      <c r="D33" s="112"/>
      <c r="E33" s="99">
        <f t="shared" si="18"/>
        <v>1000</v>
      </c>
      <c r="F33" s="99">
        <f t="shared" si="18"/>
        <v>0</v>
      </c>
      <c r="G33" s="99">
        <f t="shared" si="18"/>
        <v>0</v>
      </c>
      <c r="H33" s="99">
        <f t="shared" si="18"/>
        <v>0</v>
      </c>
      <c r="I33" s="99">
        <f t="shared" si="18"/>
        <v>0</v>
      </c>
      <c r="J33" s="99">
        <f t="shared" si="18"/>
        <v>0</v>
      </c>
      <c r="K33" s="99">
        <f t="shared" si="18"/>
        <v>1000</v>
      </c>
      <c r="L33" s="99">
        <f t="shared" si="18"/>
        <v>33</v>
      </c>
      <c r="M33" s="306">
        <f>SUM(L33/K33)</f>
        <v>0.033</v>
      </c>
      <c r="N33" s="99">
        <f>N34</f>
        <v>0</v>
      </c>
      <c r="O33" s="99">
        <f t="shared" si="18"/>
        <v>0</v>
      </c>
      <c r="P33" s="99">
        <f t="shared" si="18"/>
        <v>0</v>
      </c>
      <c r="Q33" s="99">
        <f t="shared" si="18"/>
        <v>0</v>
      </c>
      <c r="R33" s="99">
        <f t="shared" si="18"/>
        <v>0</v>
      </c>
      <c r="S33" s="99">
        <f t="shared" si="18"/>
        <v>0</v>
      </c>
      <c r="T33" s="99">
        <f t="shared" si="18"/>
        <v>0</v>
      </c>
      <c r="U33" s="99">
        <f t="shared" si="18"/>
        <v>0</v>
      </c>
      <c r="V33" s="306">
        <v>0</v>
      </c>
    </row>
    <row r="34" spans="1:22" ht="19.5" customHeight="1">
      <c r="A34" s="96"/>
      <c r="B34" s="113"/>
      <c r="C34" s="79" t="s">
        <v>24</v>
      </c>
      <c r="D34" s="110" t="s">
        <v>459</v>
      </c>
      <c r="E34" s="101">
        <v>1000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f>SUM(E34:J34)</f>
        <v>1000</v>
      </c>
      <c r="L34" s="101">
        <v>33</v>
      </c>
      <c r="M34" s="311">
        <f>SUM(L34/K34)</f>
        <v>0.033</v>
      </c>
      <c r="N34" s="278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f>SUM(N34:S34)</f>
        <v>0</v>
      </c>
      <c r="U34" s="101">
        <v>0</v>
      </c>
      <c r="V34" s="311">
        <v>0</v>
      </c>
    </row>
    <row r="35" spans="1:22" ht="15" customHeight="1">
      <c r="A35" s="151">
        <v>6</v>
      </c>
      <c r="B35" s="418" t="s">
        <v>330</v>
      </c>
      <c r="C35" s="419"/>
      <c r="D35" s="419"/>
      <c r="E35" s="154">
        <f aca="true" t="shared" si="19" ref="E35:U35">E36</f>
        <v>3000</v>
      </c>
      <c r="F35" s="154">
        <f t="shared" si="19"/>
        <v>10000</v>
      </c>
      <c r="G35" s="154">
        <f t="shared" si="19"/>
        <v>0</v>
      </c>
      <c r="H35" s="154">
        <f t="shared" si="19"/>
        <v>0</v>
      </c>
      <c r="I35" s="154">
        <f t="shared" si="19"/>
        <v>0</v>
      </c>
      <c r="J35" s="154">
        <f t="shared" si="19"/>
        <v>0</v>
      </c>
      <c r="K35" s="154">
        <f t="shared" si="19"/>
        <v>13000</v>
      </c>
      <c r="L35" s="154">
        <f t="shared" si="19"/>
        <v>3976</v>
      </c>
      <c r="M35" s="305">
        <f>SUM(L35/K35)</f>
        <v>0.3058461538461538</v>
      </c>
      <c r="N35" s="154">
        <f>N36</f>
        <v>0</v>
      </c>
      <c r="O35" s="154">
        <f t="shared" si="19"/>
        <v>0</v>
      </c>
      <c r="P35" s="154">
        <f t="shared" si="19"/>
        <v>0</v>
      </c>
      <c r="Q35" s="154">
        <f t="shared" si="19"/>
        <v>0</v>
      </c>
      <c r="R35" s="154">
        <f t="shared" si="19"/>
        <v>0</v>
      </c>
      <c r="S35" s="154">
        <f t="shared" si="19"/>
        <v>0</v>
      </c>
      <c r="T35" s="154">
        <f t="shared" si="19"/>
        <v>0</v>
      </c>
      <c r="U35" s="154">
        <f t="shared" si="19"/>
        <v>0</v>
      </c>
      <c r="V35" s="305">
        <v>0</v>
      </c>
    </row>
    <row r="36" spans="1:22" ht="15" customHeight="1">
      <c r="A36" s="90" t="s">
        <v>288</v>
      </c>
      <c r="B36" s="88" t="s">
        <v>203</v>
      </c>
      <c r="C36" s="119" t="s">
        <v>11</v>
      </c>
      <c r="D36" s="112"/>
      <c r="E36" s="99">
        <f aca="true" t="shared" si="20" ref="E36:L36">SUM(E37:E41)</f>
        <v>3000</v>
      </c>
      <c r="F36" s="99">
        <f t="shared" si="20"/>
        <v>10000</v>
      </c>
      <c r="G36" s="99">
        <f t="shared" si="20"/>
        <v>0</v>
      </c>
      <c r="H36" s="99">
        <f>SUM(H37:H41)</f>
        <v>0</v>
      </c>
      <c r="I36" s="99">
        <f>SUM(I37:I41)</f>
        <v>0</v>
      </c>
      <c r="J36" s="99">
        <f t="shared" si="20"/>
        <v>0</v>
      </c>
      <c r="K36" s="99">
        <f t="shared" si="20"/>
        <v>13000</v>
      </c>
      <c r="L36" s="99">
        <f t="shared" si="20"/>
        <v>3976</v>
      </c>
      <c r="M36" s="306">
        <f>SUM(L36/K36)</f>
        <v>0.3058461538461538</v>
      </c>
      <c r="N36" s="99">
        <f aca="true" t="shared" si="21" ref="N36:U36">SUM(N37:N41)</f>
        <v>0</v>
      </c>
      <c r="O36" s="99">
        <f t="shared" si="21"/>
        <v>0</v>
      </c>
      <c r="P36" s="99">
        <f t="shared" si="21"/>
        <v>0</v>
      </c>
      <c r="Q36" s="99">
        <f>SUM(Q37:Q41)</f>
        <v>0</v>
      </c>
      <c r="R36" s="99">
        <f>SUM(R37:R41)</f>
        <v>0</v>
      </c>
      <c r="S36" s="99">
        <f t="shared" si="21"/>
        <v>0</v>
      </c>
      <c r="T36" s="99">
        <f t="shared" si="21"/>
        <v>0</v>
      </c>
      <c r="U36" s="99">
        <f t="shared" si="21"/>
        <v>0</v>
      </c>
      <c r="V36" s="306">
        <v>0</v>
      </c>
    </row>
    <row r="37" spans="1:22" ht="15" customHeight="1">
      <c r="A37" s="89"/>
      <c r="B37" s="131"/>
      <c r="C37" s="79" t="s">
        <v>24</v>
      </c>
      <c r="D37" s="111" t="s">
        <v>289</v>
      </c>
      <c r="E37" s="107">
        <v>0</v>
      </c>
      <c r="F37" s="107">
        <v>0</v>
      </c>
      <c r="G37" s="107">
        <v>0</v>
      </c>
      <c r="H37" s="107">
        <v>0</v>
      </c>
      <c r="I37" s="107">
        <v>0</v>
      </c>
      <c r="J37" s="107">
        <v>0</v>
      </c>
      <c r="K37" s="107">
        <f>SUM(E37:J37)</f>
        <v>0</v>
      </c>
      <c r="L37" s="107">
        <v>0</v>
      </c>
      <c r="M37" s="311">
        <v>0</v>
      </c>
      <c r="N37" s="278">
        <v>0</v>
      </c>
      <c r="O37" s="107">
        <v>0</v>
      </c>
      <c r="P37" s="107">
        <v>0</v>
      </c>
      <c r="Q37" s="107">
        <v>0</v>
      </c>
      <c r="R37" s="107">
        <v>0</v>
      </c>
      <c r="S37" s="107">
        <v>0</v>
      </c>
      <c r="T37" s="107">
        <f>SUM(N37:S37)</f>
        <v>0</v>
      </c>
      <c r="U37" s="101">
        <v>0</v>
      </c>
      <c r="V37" s="311">
        <v>0</v>
      </c>
    </row>
    <row r="38" spans="1:22" ht="15" customHeight="1">
      <c r="A38" s="89"/>
      <c r="B38" s="113"/>
      <c r="C38" s="89">
        <v>2</v>
      </c>
      <c r="D38" s="132" t="s">
        <v>290</v>
      </c>
      <c r="E38" s="114">
        <v>0</v>
      </c>
      <c r="F38" s="122">
        <v>10000</v>
      </c>
      <c r="G38" s="114">
        <v>0</v>
      </c>
      <c r="H38" s="114">
        <v>0</v>
      </c>
      <c r="I38" s="114">
        <v>0</v>
      </c>
      <c r="J38" s="114">
        <v>0</v>
      </c>
      <c r="K38" s="107">
        <f>SUM(E38:J38)</f>
        <v>10000</v>
      </c>
      <c r="L38" s="122">
        <v>2575</v>
      </c>
      <c r="M38" s="311">
        <f>SUM(L38/K38)</f>
        <v>0.2575</v>
      </c>
      <c r="N38" s="122">
        <v>0</v>
      </c>
      <c r="O38" s="114">
        <v>0</v>
      </c>
      <c r="P38" s="114">
        <v>0</v>
      </c>
      <c r="Q38" s="114">
        <v>0</v>
      </c>
      <c r="R38" s="114">
        <v>0</v>
      </c>
      <c r="S38" s="114">
        <v>0</v>
      </c>
      <c r="T38" s="107">
        <f>SUM(N38:S38)</f>
        <v>0</v>
      </c>
      <c r="U38" s="122">
        <v>0</v>
      </c>
      <c r="V38" s="311">
        <v>0</v>
      </c>
    </row>
    <row r="39" spans="1:22" ht="15" customHeight="1">
      <c r="A39" s="89"/>
      <c r="B39" s="113"/>
      <c r="C39" s="175">
        <v>3</v>
      </c>
      <c r="D39" s="132" t="s">
        <v>291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07">
        <f>SUM(E39:J39)</f>
        <v>0</v>
      </c>
      <c r="L39" s="114">
        <v>0</v>
      </c>
      <c r="M39" s="311">
        <v>0</v>
      </c>
      <c r="N39" s="122">
        <v>0</v>
      </c>
      <c r="O39" s="114">
        <v>0</v>
      </c>
      <c r="P39" s="114">
        <v>0</v>
      </c>
      <c r="Q39" s="114">
        <v>0</v>
      </c>
      <c r="R39" s="114">
        <v>0</v>
      </c>
      <c r="S39" s="114">
        <v>0</v>
      </c>
      <c r="T39" s="107">
        <f>SUM(N39:S39)</f>
        <v>0</v>
      </c>
      <c r="U39" s="122">
        <v>0</v>
      </c>
      <c r="V39" s="311">
        <v>0</v>
      </c>
    </row>
    <row r="40" spans="1:22" ht="15" customHeight="1">
      <c r="A40" s="89"/>
      <c r="B40" s="113"/>
      <c r="C40" s="89">
        <v>4</v>
      </c>
      <c r="D40" s="132" t="s">
        <v>292</v>
      </c>
      <c r="E40" s="114">
        <v>0</v>
      </c>
      <c r="F40" s="114">
        <v>0</v>
      </c>
      <c r="G40" s="114">
        <v>0</v>
      </c>
      <c r="H40" s="114">
        <v>0</v>
      </c>
      <c r="I40" s="114">
        <v>0</v>
      </c>
      <c r="J40" s="114">
        <v>0</v>
      </c>
      <c r="K40" s="107">
        <f>SUM(E40:J40)</f>
        <v>0</v>
      </c>
      <c r="L40" s="114">
        <v>0</v>
      </c>
      <c r="M40" s="311">
        <v>0</v>
      </c>
      <c r="N40" s="122">
        <v>0</v>
      </c>
      <c r="O40" s="114">
        <v>0</v>
      </c>
      <c r="P40" s="114">
        <v>0</v>
      </c>
      <c r="Q40" s="114">
        <v>0</v>
      </c>
      <c r="R40" s="114">
        <v>0</v>
      </c>
      <c r="S40" s="114">
        <v>0</v>
      </c>
      <c r="T40" s="107">
        <f>SUM(N40:S40)</f>
        <v>0</v>
      </c>
      <c r="U40" s="122">
        <v>0</v>
      </c>
      <c r="V40" s="311">
        <v>0</v>
      </c>
    </row>
    <row r="41" spans="1:22" ht="15" customHeight="1">
      <c r="A41" s="89"/>
      <c r="B41" s="113"/>
      <c r="C41" s="89">
        <v>5</v>
      </c>
      <c r="D41" s="132" t="s">
        <v>322</v>
      </c>
      <c r="E41" s="114">
        <v>3000</v>
      </c>
      <c r="F41" s="114">
        <v>0</v>
      </c>
      <c r="G41" s="114">
        <v>0</v>
      </c>
      <c r="H41" s="114">
        <v>0</v>
      </c>
      <c r="I41" s="114">
        <v>0</v>
      </c>
      <c r="J41" s="114">
        <v>0</v>
      </c>
      <c r="K41" s="107">
        <f>SUM(E41:J41)</f>
        <v>3000</v>
      </c>
      <c r="L41" s="122">
        <v>1401</v>
      </c>
      <c r="M41" s="311">
        <f>SUM(L41/K41)</f>
        <v>0.467</v>
      </c>
      <c r="N41" s="122">
        <v>0</v>
      </c>
      <c r="O41" s="114">
        <v>0</v>
      </c>
      <c r="P41" s="114">
        <v>0</v>
      </c>
      <c r="Q41" s="114">
        <v>0</v>
      </c>
      <c r="R41" s="114">
        <v>0</v>
      </c>
      <c r="S41" s="114">
        <v>0</v>
      </c>
      <c r="T41" s="107">
        <f>SUM(N41:S41)</f>
        <v>0</v>
      </c>
      <c r="U41" s="102">
        <v>0</v>
      </c>
      <c r="V41" s="311">
        <v>0</v>
      </c>
    </row>
    <row r="42" spans="4:13" ht="12.75">
      <c r="D42" s="34"/>
      <c r="K42" s="30"/>
      <c r="L42" s="30"/>
      <c r="M42" s="30"/>
    </row>
    <row r="43" spans="4:13" ht="12.75">
      <c r="D43" s="34"/>
      <c r="K43" s="30"/>
      <c r="L43" s="30"/>
      <c r="M43" s="30"/>
    </row>
    <row r="44" ht="12.75">
      <c r="D44" s="34"/>
    </row>
    <row r="45" ht="12.75">
      <c r="D45" s="34"/>
    </row>
    <row r="46" ht="12.75">
      <c r="D46" s="34"/>
    </row>
    <row r="47" spans="4:13" ht="12.75">
      <c r="D47" s="34"/>
      <c r="K47" s="30"/>
      <c r="L47" s="30"/>
      <c r="M47" s="30"/>
    </row>
    <row r="49" spans="4:13" ht="12.75">
      <c r="D49" s="34"/>
      <c r="K49" s="30"/>
      <c r="L49" s="30"/>
      <c r="M49" s="30"/>
    </row>
    <row r="63" ht="12.75">
      <c r="A63"/>
    </row>
  </sheetData>
  <sheetProtection/>
  <mergeCells count="33">
    <mergeCell ref="A3:V3"/>
    <mergeCell ref="V5:V6"/>
    <mergeCell ref="N5:N6"/>
    <mergeCell ref="K5:K6"/>
    <mergeCell ref="M5:M6"/>
    <mergeCell ref="B5:B6"/>
    <mergeCell ref="T5:T6"/>
    <mergeCell ref="O5:O6"/>
    <mergeCell ref="S5:S6"/>
    <mergeCell ref="F5:F6"/>
    <mergeCell ref="A5:A6"/>
    <mergeCell ref="P5:P6"/>
    <mergeCell ref="Q5:Q6"/>
    <mergeCell ref="C26:C27"/>
    <mergeCell ref="C12:D12"/>
    <mergeCell ref="C5:C6"/>
    <mergeCell ref="B23:D23"/>
    <mergeCell ref="I5:I6"/>
    <mergeCell ref="E4:M4"/>
    <mergeCell ref="L5:L6"/>
    <mergeCell ref="U5:U6"/>
    <mergeCell ref="C9:D9"/>
    <mergeCell ref="N4:V4"/>
    <mergeCell ref="E5:E6"/>
    <mergeCell ref="G5:G6"/>
    <mergeCell ref="H5:H6"/>
    <mergeCell ref="R5:R6"/>
    <mergeCell ref="B35:D35"/>
    <mergeCell ref="J5:J6"/>
    <mergeCell ref="B32:D32"/>
    <mergeCell ref="D5:D6"/>
    <mergeCell ref="B17:D17"/>
    <mergeCell ref="C28:C30"/>
  </mergeCells>
  <printOptions horizontalCentered="1"/>
  <pageMargins left="0.7874015748031497" right="0.7874015748031497" top="0.984251968503937" bottom="0.8661417322834646" header="0.5118110236220472" footer="0.5118110236220472"/>
  <pageSetup firstPageNumber="9" useFirstPageNumber="1"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9"/>
  <sheetViews>
    <sheetView view="pageBreakPreview" zoomScaleSheetLayoutView="100" zoomScalePageLayoutView="75" workbookViewId="0" topLeftCell="A1">
      <selection activeCell="T2" sqref="T2"/>
    </sheetView>
  </sheetViews>
  <sheetFormatPr defaultColWidth="9.140625" defaultRowHeight="12.75"/>
  <cols>
    <col min="1" max="1" width="4.140625" style="1" customWidth="1"/>
    <col min="2" max="2" width="8.57421875" style="0" customWidth="1"/>
    <col min="3" max="3" width="3.28125" style="0" customWidth="1"/>
    <col min="4" max="4" width="40.00390625" style="0" customWidth="1"/>
    <col min="5" max="5" width="10.57421875" style="0" customWidth="1"/>
    <col min="6" max="9" width="9.28125" style="0" hidden="1" customWidth="1"/>
    <col min="10" max="10" width="11.140625" style="0" hidden="1" customWidth="1"/>
    <col min="11" max="11" width="11.00390625" style="0" customWidth="1"/>
    <col min="12" max="12" width="10.7109375" style="0" customWidth="1"/>
    <col min="13" max="14" width="9.140625" style="0" customWidth="1"/>
    <col min="15" max="18" width="9.140625" style="0" hidden="1" customWidth="1"/>
    <col min="19" max="19" width="8.8515625" style="0" hidden="1" customWidth="1"/>
    <col min="20" max="20" width="8.8515625" style="0" customWidth="1"/>
    <col min="21" max="22" width="9.140625" style="14" customWidth="1"/>
  </cols>
  <sheetData>
    <row r="1" spans="1:20" ht="14.25" customHeight="1">
      <c r="A1" s="245" t="s">
        <v>352</v>
      </c>
      <c r="B1" s="247"/>
      <c r="C1" s="247"/>
      <c r="D1" s="247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4.25" customHeight="1">
      <c r="A2" s="136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2" ht="13.5" customHeight="1">
      <c r="A3" s="406" t="s">
        <v>416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8"/>
      <c r="V3" s="409"/>
    </row>
    <row r="4" spans="1:22" ht="18.75" customHeight="1">
      <c r="A4" s="298"/>
      <c r="B4" s="299"/>
      <c r="C4" s="299"/>
      <c r="D4" s="300"/>
      <c r="E4" s="410" t="s">
        <v>30</v>
      </c>
      <c r="F4" s="411"/>
      <c r="G4" s="411"/>
      <c r="H4" s="411"/>
      <c r="I4" s="411"/>
      <c r="J4" s="411"/>
      <c r="K4" s="412"/>
      <c r="L4" s="412"/>
      <c r="M4" s="413"/>
      <c r="N4" s="401" t="s">
        <v>29</v>
      </c>
      <c r="O4" s="402"/>
      <c r="P4" s="402"/>
      <c r="Q4" s="402"/>
      <c r="R4" s="402"/>
      <c r="S4" s="402"/>
      <c r="T4" s="403"/>
      <c r="U4" s="404"/>
      <c r="V4" s="405"/>
    </row>
    <row r="5" spans="1:22" ht="27.75" customHeight="1">
      <c r="A5" s="398" t="s">
        <v>190</v>
      </c>
      <c r="B5" s="397" t="s">
        <v>159</v>
      </c>
      <c r="C5" s="400"/>
      <c r="D5" s="396" t="s">
        <v>160</v>
      </c>
      <c r="E5" s="386" t="s">
        <v>430</v>
      </c>
      <c r="F5" s="386" t="s">
        <v>457</v>
      </c>
      <c r="G5" s="386" t="s">
        <v>390</v>
      </c>
      <c r="H5" s="386" t="s">
        <v>461</v>
      </c>
      <c r="I5" s="386" t="s">
        <v>464</v>
      </c>
      <c r="J5" s="386" t="s">
        <v>472</v>
      </c>
      <c r="K5" s="386" t="s">
        <v>362</v>
      </c>
      <c r="L5" s="384" t="s">
        <v>469</v>
      </c>
      <c r="M5" s="384" t="s">
        <v>371</v>
      </c>
      <c r="N5" s="386" t="s">
        <v>430</v>
      </c>
      <c r="O5" s="386" t="s">
        <v>457</v>
      </c>
      <c r="P5" s="386" t="s">
        <v>390</v>
      </c>
      <c r="Q5" s="386" t="s">
        <v>461</v>
      </c>
      <c r="R5" s="386" t="s">
        <v>464</v>
      </c>
      <c r="S5" s="386" t="s">
        <v>472</v>
      </c>
      <c r="T5" s="386" t="s">
        <v>362</v>
      </c>
      <c r="U5" s="384" t="s">
        <v>469</v>
      </c>
      <c r="V5" s="384" t="s">
        <v>371</v>
      </c>
    </row>
    <row r="6" spans="1:23" ht="27.75" customHeight="1">
      <c r="A6" s="399"/>
      <c r="B6" s="397"/>
      <c r="C6" s="400"/>
      <c r="D6" s="396"/>
      <c r="E6" s="386"/>
      <c r="F6" s="386"/>
      <c r="G6" s="386"/>
      <c r="H6" s="386"/>
      <c r="I6" s="386"/>
      <c r="J6" s="386"/>
      <c r="K6" s="386"/>
      <c r="L6" s="385"/>
      <c r="M6" s="385"/>
      <c r="N6" s="386"/>
      <c r="O6" s="386"/>
      <c r="P6" s="386"/>
      <c r="Q6" s="386"/>
      <c r="R6" s="386"/>
      <c r="S6" s="386"/>
      <c r="T6" s="386"/>
      <c r="U6" s="385"/>
      <c r="V6" s="385"/>
      <c r="W6" s="21"/>
    </row>
    <row r="7" spans="1:22" ht="15" customHeight="1">
      <c r="A7" s="97" t="s">
        <v>359</v>
      </c>
      <c r="B7" s="98"/>
      <c r="C7" s="216"/>
      <c r="D7" s="248"/>
      <c r="E7" s="249">
        <f>E8+E53+E57+E61</f>
        <v>1194300</v>
      </c>
      <c r="F7" s="249">
        <f aca="true" t="shared" si="0" ref="F7:L7">F8+F53+F57</f>
        <v>15430</v>
      </c>
      <c r="G7" s="249">
        <f t="shared" si="0"/>
        <v>0</v>
      </c>
      <c r="H7" s="249">
        <f t="shared" si="0"/>
        <v>44196</v>
      </c>
      <c r="I7" s="249">
        <f>I8+I53+I57</f>
        <v>500</v>
      </c>
      <c r="J7" s="249">
        <f t="shared" si="0"/>
        <v>0</v>
      </c>
      <c r="K7" s="249">
        <f t="shared" si="0"/>
        <v>1254426</v>
      </c>
      <c r="L7" s="249">
        <f t="shared" si="0"/>
        <v>1211942</v>
      </c>
      <c r="M7" s="310">
        <f>SUM(L7/K7)</f>
        <v>0.9661327172746739</v>
      </c>
      <c r="N7" s="249">
        <f>N8+N53+N57+N61</f>
        <v>17000</v>
      </c>
      <c r="O7" s="249">
        <f aca="true" t="shared" si="1" ref="O7:U7">O8+O53+O57</f>
        <v>0</v>
      </c>
      <c r="P7" s="249">
        <f t="shared" si="1"/>
        <v>0</v>
      </c>
      <c r="Q7" s="249">
        <f t="shared" si="1"/>
        <v>0</v>
      </c>
      <c r="R7" s="249">
        <f>R8+R53+R57</f>
        <v>0</v>
      </c>
      <c r="S7" s="249">
        <f t="shared" si="1"/>
        <v>0</v>
      </c>
      <c r="T7" s="249">
        <f t="shared" si="1"/>
        <v>17000</v>
      </c>
      <c r="U7" s="249">
        <f t="shared" si="1"/>
        <v>0</v>
      </c>
      <c r="V7" s="310">
        <v>0</v>
      </c>
    </row>
    <row r="8" spans="1:22" ht="15" customHeight="1">
      <c r="A8" s="151">
        <v>1</v>
      </c>
      <c r="B8" s="152" t="s">
        <v>93</v>
      </c>
      <c r="C8" s="153"/>
      <c r="D8" s="153"/>
      <c r="E8" s="250">
        <f aca="true" t="shared" si="2" ref="E8:L8">SUM(E9+E30)</f>
        <v>1164300</v>
      </c>
      <c r="F8" s="250">
        <f t="shared" si="2"/>
        <v>-770</v>
      </c>
      <c r="G8" s="250">
        <f t="shared" si="2"/>
        <v>0</v>
      </c>
      <c r="H8" s="250">
        <f>SUM(H9+H30)</f>
        <v>44196</v>
      </c>
      <c r="I8" s="250">
        <f>SUM(I9+I30)</f>
        <v>500</v>
      </c>
      <c r="J8" s="250">
        <f t="shared" si="2"/>
        <v>0</v>
      </c>
      <c r="K8" s="250">
        <f t="shared" si="2"/>
        <v>1208226</v>
      </c>
      <c r="L8" s="250">
        <f t="shared" si="2"/>
        <v>1171454</v>
      </c>
      <c r="M8" s="305">
        <f>SUM(L8/K8)</f>
        <v>0.9695652965587563</v>
      </c>
      <c r="N8" s="250">
        <f aca="true" t="shared" si="3" ref="N8:U8">SUM(N9+N30)</f>
        <v>17000</v>
      </c>
      <c r="O8" s="250">
        <f t="shared" si="3"/>
        <v>0</v>
      </c>
      <c r="P8" s="250">
        <f t="shared" si="3"/>
        <v>0</v>
      </c>
      <c r="Q8" s="250">
        <f>SUM(Q9+Q30)</f>
        <v>0</v>
      </c>
      <c r="R8" s="250">
        <f>SUM(R9+R30)</f>
        <v>0</v>
      </c>
      <c r="S8" s="250">
        <f t="shared" si="3"/>
        <v>0</v>
      </c>
      <c r="T8" s="250">
        <f t="shared" si="3"/>
        <v>17000</v>
      </c>
      <c r="U8" s="250">
        <f t="shared" si="3"/>
        <v>0</v>
      </c>
      <c r="V8" s="305">
        <v>0</v>
      </c>
    </row>
    <row r="9" spans="1:23" ht="23.25" customHeight="1">
      <c r="A9" s="170" t="s">
        <v>249</v>
      </c>
      <c r="B9" s="88" t="s">
        <v>253</v>
      </c>
      <c r="C9" s="251"/>
      <c r="D9" s="171" t="s">
        <v>254</v>
      </c>
      <c r="E9" s="252">
        <f aca="true" t="shared" si="4" ref="E9:L9">SUM(E10:E29)</f>
        <v>258570</v>
      </c>
      <c r="F9" s="252">
        <f t="shared" si="4"/>
        <v>15000</v>
      </c>
      <c r="G9" s="252">
        <f t="shared" si="4"/>
        <v>0</v>
      </c>
      <c r="H9" s="252">
        <f>SUM(H10:H29)</f>
        <v>6410</v>
      </c>
      <c r="I9" s="252">
        <f>SUM(I10:I29)</f>
        <v>500</v>
      </c>
      <c r="J9" s="252">
        <f t="shared" si="4"/>
        <v>0</v>
      </c>
      <c r="K9" s="252">
        <f t="shared" si="4"/>
        <v>280480</v>
      </c>
      <c r="L9" s="252">
        <f t="shared" si="4"/>
        <v>250358</v>
      </c>
      <c r="M9" s="306">
        <f>SUM(L9/K9)</f>
        <v>0.8926055333713634</v>
      </c>
      <c r="N9" s="252">
        <f>SUM(N10:N29)</f>
        <v>0</v>
      </c>
      <c r="O9" s="252">
        <f aca="true" t="shared" si="5" ref="O9:U9">SUM(O10:O27)</f>
        <v>0</v>
      </c>
      <c r="P9" s="252">
        <f t="shared" si="5"/>
        <v>0</v>
      </c>
      <c r="Q9" s="252">
        <f t="shared" si="5"/>
        <v>0</v>
      </c>
      <c r="R9" s="252">
        <f>SUM(R10:R27)</f>
        <v>0</v>
      </c>
      <c r="S9" s="252">
        <f t="shared" si="5"/>
        <v>0</v>
      </c>
      <c r="T9" s="252">
        <f t="shared" si="5"/>
        <v>0</v>
      </c>
      <c r="U9" s="252">
        <f t="shared" si="5"/>
        <v>0</v>
      </c>
      <c r="V9" s="306">
        <v>0</v>
      </c>
      <c r="W9" s="21"/>
    </row>
    <row r="10" spans="1:22" ht="15" customHeight="1">
      <c r="A10" s="253"/>
      <c r="B10" s="254"/>
      <c r="C10" s="178" t="s">
        <v>28</v>
      </c>
      <c r="D10" s="275" t="s">
        <v>94</v>
      </c>
      <c r="E10" s="176">
        <v>117450</v>
      </c>
      <c r="F10" s="176">
        <v>10375</v>
      </c>
      <c r="G10" s="176">
        <v>0</v>
      </c>
      <c r="H10" s="176">
        <v>4750</v>
      </c>
      <c r="I10" s="176">
        <v>0</v>
      </c>
      <c r="J10" s="176">
        <v>0</v>
      </c>
      <c r="K10" s="176">
        <f aca="true" t="shared" si="6" ref="K10:K29">SUM(E10:J10)</f>
        <v>132575</v>
      </c>
      <c r="L10" s="176">
        <v>129111</v>
      </c>
      <c r="M10" s="311">
        <f aca="true" t="shared" si="7" ref="M10:M49">SUM(L10/K10)</f>
        <v>0.9738713935508203</v>
      </c>
      <c r="N10" s="176">
        <v>0</v>
      </c>
      <c r="O10" s="176">
        <v>0</v>
      </c>
      <c r="P10" s="176">
        <v>0</v>
      </c>
      <c r="Q10" s="176">
        <v>0</v>
      </c>
      <c r="R10" s="176">
        <v>0</v>
      </c>
      <c r="S10" s="176">
        <v>0</v>
      </c>
      <c r="T10" s="176">
        <f aca="true" t="shared" si="8" ref="T10:T29">SUM(N10:S10)</f>
        <v>0</v>
      </c>
      <c r="U10" s="176">
        <v>0</v>
      </c>
      <c r="V10" s="311">
        <v>0</v>
      </c>
    </row>
    <row r="11" spans="1:22" ht="15" customHeight="1">
      <c r="A11" s="253"/>
      <c r="B11" s="254"/>
      <c r="C11" s="170" t="s">
        <v>40</v>
      </c>
      <c r="D11" s="128" t="s">
        <v>47</v>
      </c>
      <c r="E11" s="176">
        <v>42550</v>
      </c>
      <c r="F11" s="176">
        <v>3625</v>
      </c>
      <c r="G11" s="176">
        <v>0</v>
      </c>
      <c r="H11" s="176">
        <v>1660</v>
      </c>
      <c r="I11" s="176">
        <v>0</v>
      </c>
      <c r="J11" s="176">
        <v>0</v>
      </c>
      <c r="K11" s="176">
        <f t="shared" si="6"/>
        <v>47835</v>
      </c>
      <c r="L11" s="176">
        <v>45751</v>
      </c>
      <c r="M11" s="311">
        <f t="shared" si="7"/>
        <v>0.9564335737430751</v>
      </c>
      <c r="N11" s="176">
        <v>0</v>
      </c>
      <c r="O11" s="176">
        <v>0</v>
      </c>
      <c r="P11" s="176">
        <v>0</v>
      </c>
      <c r="Q11" s="176">
        <v>0</v>
      </c>
      <c r="R11" s="176">
        <v>0</v>
      </c>
      <c r="S11" s="176">
        <v>0</v>
      </c>
      <c r="T11" s="176">
        <f t="shared" si="8"/>
        <v>0</v>
      </c>
      <c r="U11" s="176">
        <v>0</v>
      </c>
      <c r="V11" s="311">
        <v>0</v>
      </c>
    </row>
    <row r="12" spans="1:22" ht="15" customHeight="1">
      <c r="A12" s="253"/>
      <c r="B12" s="254"/>
      <c r="C12" s="170" t="s">
        <v>41</v>
      </c>
      <c r="D12" s="255" t="s">
        <v>16</v>
      </c>
      <c r="E12" s="176">
        <v>20250</v>
      </c>
      <c r="F12" s="176">
        <v>0</v>
      </c>
      <c r="G12" s="176">
        <v>0</v>
      </c>
      <c r="H12" s="176">
        <v>0</v>
      </c>
      <c r="I12" s="176">
        <v>600</v>
      </c>
      <c r="J12" s="176">
        <v>0</v>
      </c>
      <c r="K12" s="176">
        <f t="shared" si="6"/>
        <v>20850</v>
      </c>
      <c r="L12" s="176">
        <v>20820</v>
      </c>
      <c r="M12" s="311">
        <f t="shared" si="7"/>
        <v>0.9985611510791367</v>
      </c>
      <c r="N12" s="176">
        <v>0</v>
      </c>
      <c r="O12" s="176">
        <v>0</v>
      </c>
      <c r="P12" s="176">
        <v>0</v>
      </c>
      <c r="Q12" s="176">
        <v>0</v>
      </c>
      <c r="R12" s="176">
        <v>0</v>
      </c>
      <c r="S12" s="176">
        <v>0</v>
      </c>
      <c r="T12" s="176">
        <f t="shared" si="8"/>
        <v>0</v>
      </c>
      <c r="U12" s="176">
        <v>0</v>
      </c>
      <c r="V12" s="311">
        <v>0</v>
      </c>
    </row>
    <row r="13" spans="1:22" ht="15" customHeight="1">
      <c r="A13" s="253"/>
      <c r="B13" s="254"/>
      <c r="C13" s="170" t="s">
        <v>42</v>
      </c>
      <c r="D13" s="255" t="s">
        <v>13</v>
      </c>
      <c r="E13" s="176">
        <v>5860</v>
      </c>
      <c r="F13" s="176">
        <v>0</v>
      </c>
      <c r="G13" s="176">
        <v>0</v>
      </c>
      <c r="H13" s="176">
        <v>0</v>
      </c>
      <c r="I13" s="176">
        <v>500</v>
      </c>
      <c r="J13" s="176">
        <v>2263</v>
      </c>
      <c r="K13" s="176">
        <f t="shared" si="6"/>
        <v>8623</v>
      </c>
      <c r="L13" s="176">
        <v>8623</v>
      </c>
      <c r="M13" s="311">
        <f t="shared" si="7"/>
        <v>1</v>
      </c>
      <c r="N13" s="176">
        <v>0</v>
      </c>
      <c r="O13" s="176">
        <v>0</v>
      </c>
      <c r="P13" s="176">
        <v>0</v>
      </c>
      <c r="Q13" s="176">
        <v>0</v>
      </c>
      <c r="R13" s="176">
        <v>0</v>
      </c>
      <c r="S13" s="176">
        <v>0</v>
      </c>
      <c r="T13" s="176">
        <f t="shared" si="8"/>
        <v>0</v>
      </c>
      <c r="U13" s="176">
        <v>0</v>
      </c>
      <c r="V13" s="311">
        <v>0</v>
      </c>
    </row>
    <row r="14" spans="1:22" ht="15" customHeight="1">
      <c r="A14" s="253"/>
      <c r="B14" s="256"/>
      <c r="C14" s="170" t="s">
        <v>49</v>
      </c>
      <c r="D14" s="257" t="s">
        <v>95</v>
      </c>
      <c r="E14" s="176">
        <v>1000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f t="shared" si="6"/>
        <v>1000</v>
      </c>
      <c r="L14" s="176">
        <v>997</v>
      </c>
      <c r="M14" s="311">
        <f t="shared" si="7"/>
        <v>0.997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f t="shared" si="8"/>
        <v>0</v>
      </c>
      <c r="U14" s="176">
        <v>0</v>
      </c>
      <c r="V14" s="311">
        <v>0</v>
      </c>
    </row>
    <row r="15" spans="1:22" ht="15" customHeight="1">
      <c r="A15" s="253"/>
      <c r="B15" s="256"/>
      <c r="C15" s="178" t="s">
        <v>50</v>
      </c>
      <c r="D15" s="301" t="s">
        <v>96</v>
      </c>
      <c r="E15" s="176">
        <v>27000</v>
      </c>
      <c r="F15" s="176">
        <v>0</v>
      </c>
      <c r="G15" s="176">
        <v>0</v>
      </c>
      <c r="H15" s="176">
        <v>0</v>
      </c>
      <c r="I15" s="176">
        <v>-1380</v>
      </c>
      <c r="J15" s="176">
        <v>0</v>
      </c>
      <c r="K15" s="176">
        <f t="shared" si="6"/>
        <v>25620</v>
      </c>
      <c r="L15" s="176">
        <v>24293</v>
      </c>
      <c r="M15" s="311">
        <f t="shared" si="7"/>
        <v>0.9482045277127245</v>
      </c>
      <c r="N15" s="176">
        <v>0</v>
      </c>
      <c r="O15" s="176">
        <v>0</v>
      </c>
      <c r="P15" s="176">
        <v>0</v>
      </c>
      <c r="Q15" s="176">
        <v>0</v>
      </c>
      <c r="R15" s="176">
        <v>0</v>
      </c>
      <c r="S15" s="176">
        <v>0</v>
      </c>
      <c r="T15" s="176">
        <f t="shared" si="8"/>
        <v>0</v>
      </c>
      <c r="U15" s="176">
        <v>0</v>
      </c>
      <c r="V15" s="311">
        <v>0</v>
      </c>
    </row>
    <row r="16" spans="1:22" ht="15" customHeight="1">
      <c r="A16" s="253"/>
      <c r="B16" s="256"/>
      <c r="C16" s="170" t="s">
        <v>51</v>
      </c>
      <c r="D16" s="257" t="s">
        <v>97</v>
      </c>
      <c r="E16" s="330">
        <v>100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f t="shared" si="6"/>
        <v>100</v>
      </c>
      <c r="L16" s="176">
        <v>88</v>
      </c>
      <c r="M16" s="311">
        <f t="shared" si="7"/>
        <v>0.88</v>
      </c>
      <c r="N16" s="176">
        <v>0</v>
      </c>
      <c r="O16" s="176">
        <v>0</v>
      </c>
      <c r="P16" s="176">
        <v>0</v>
      </c>
      <c r="Q16" s="176">
        <v>0</v>
      </c>
      <c r="R16" s="176">
        <v>0</v>
      </c>
      <c r="S16" s="176">
        <v>0</v>
      </c>
      <c r="T16" s="176">
        <f t="shared" si="8"/>
        <v>0</v>
      </c>
      <c r="U16" s="176">
        <v>0</v>
      </c>
      <c r="V16" s="311">
        <v>0</v>
      </c>
    </row>
    <row r="17" spans="1:22" ht="15" customHeight="1">
      <c r="A17" s="253"/>
      <c r="B17" s="256"/>
      <c r="C17" s="170" t="s">
        <v>52</v>
      </c>
      <c r="D17" s="257" t="s">
        <v>98</v>
      </c>
      <c r="E17" s="330">
        <v>100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f t="shared" si="6"/>
        <v>100</v>
      </c>
      <c r="L17" s="176">
        <v>10</v>
      </c>
      <c r="M17" s="311">
        <f t="shared" si="7"/>
        <v>0.1</v>
      </c>
      <c r="N17" s="176">
        <v>0</v>
      </c>
      <c r="O17" s="176">
        <v>0</v>
      </c>
      <c r="P17" s="176">
        <v>0</v>
      </c>
      <c r="Q17" s="176">
        <v>0</v>
      </c>
      <c r="R17" s="176">
        <v>0</v>
      </c>
      <c r="S17" s="176">
        <v>0</v>
      </c>
      <c r="T17" s="176">
        <f t="shared" si="8"/>
        <v>0</v>
      </c>
      <c r="U17" s="176">
        <v>0</v>
      </c>
      <c r="V17" s="311">
        <v>0</v>
      </c>
    </row>
    <row r="18" spans="1:22" ht="15" customHeight="1">
      <c r="A18" s="253"/>
      <c r="B18" s="256"/>
      <c r="C18" s="170" t="s">
        <v>53</v>
      </c>
      <c r="D18" s="128" t="s">
        <v>99</v>
      </c>
      <c r="E18" s="330">
        <v>20</v>
      </c>
      <c r="F18" s="176">
        <v>0</v>
      </c>
      <c r="G18" s="176">
        <v>0</v>
      </c>
      <c r="H18" s="176">
        <v>0</v>
      </c>
      <c r="I18" s="176">
        <v>80</v>
      </c>
      <c r="J18" s="176">
        <v>0</v>
      </c>
      <c r="K18" s="176">
        <f t="shared" si="6"/>
        <v>100</v>
      </c>
      <c r="L18" s="176">
        <v>56</v>
      </c>
      <c r="M18" s="311">
        <f t="shared" si="7"/>
        <v>0.56</v>
      </c>
      <c r="N18" s="176">
        <v>0</v>
      </c>
      <c r="O18" s="176">
        <v>0</v>
      </c>
      <c r="P18" s="176">
        <v>0</v>
      </c>
      <c r="Q18" s="176">
        <v>0</v>
      </c>
      <c r="R18" s="176">
        <v>0</v>
      </c>
      <c r="S18" s="176">
        <v>0</v>
      </c>
      <c r="T18" s="176">
        <f t="shared" si="8"/>
        <v>0</v>
      </c>
      <c r="U18" s="176">
        <v>0</v>
      </c>
      <c r="V18" s="311">
        <v>0</v>
      </c>
    </row>
    <row r="19" spans="1:22" ht="15" customHeight="1">
      <c r="A19" s="253"/>
      <c r="B19" s="256"/>
      <c r="C19" s="178" t="s">
        <v>54</v>
      </c>
      <c r="D19" s="128" t="s">
        <v>136</v>
      </c>
      <c r="E19" s="176">
        <v>28000</v>
      </c>
      <c r="F19" s="176">
        <v>0</v>
      </c>
      <c r="G19" s="176">
        <v>0</v>
      </c>
      <c r="H19" s="176">
        <v>0</v>
      </c>
      <c r="I19" s="176">
        <v>0</v>
      </c>
      <c r="J19" s="176">
        <v>-2263</v>
      </c>
      <c r="K19" s="176">
        <f t="shared" si="6"/>
        <v>25737</v>
      </c>
      <c r="L19" s="176">
        <v>4885</v>
      </c>
      <c r="M19" s="311">
        <f t="shared" si="7"/>
        <v>0.1898045615262074</v>
      </c>
      <c r="N19" s="176">
        <v>0</v>
      </c>
      <c r="O19" s="176">
        <v>0</v>
      </c>
      <c r="P19" s="176">
        <v>0</v>
      </c>
      <c r="Q19" s="176">
        <v>0</v>
      </c>
      <c r="R19" s="176">
        <v>0</v>
      </c>
      <c r="S19" s="176">
        <v>0</v>
      </c>
      <c r="T19" s="176">
        <f t="shared" si="8"/>
        <v>0</v>
      </c>
      <c r="U19" s="176">
        <v>0</v>
      </c>
      <c r="V19" s="311">
        <v>0</v>
      </c>
    </row>
    <row r="20" spans="1:22" ht="15" customHeight="1">
      <c r="A20" s="253"/>
      <c r="B20" s="256"/>
      <c r="C20" s="170" t="s">
        <v>55</v>
      </c>
      <c r="D20" s="128" t="s">
        <v>100</v>
      </c>
      <c r="E20" s="176">
        <v>2440</v>
      </c>
      <c r="F20" s="176">
        <v>1000</v>
      </c>
      <c r="G20" s="176">
        <v>0</v>
      </c>
      <c r="H20" s="176">
        <v>0</v>
      </c>
      <c r="I20" s="176">
        <v>2000</v>
      </c>
      <c r="J20" s="176">
        <v>0</v>
      </c>
      <c r="K20" s="176">
        <f t="shared" si="6"/>
        <v>5440</v>
      </c>
      <c r="L20" s="176">
        <v>4949</v>
      </c>
      <c r="M20" s="311">
        <f t="shared" si="7"/>
        <v>0.9097426470588236</v>
      </c>
      <c r="N20" s="176">
        <v>0</v>
      </c>
      <c r="O20" s="176">
        <v>0</v>
      </c>
      <c r="P20" s="176">
        <v>0</v>
      </c>
      <c r="Q20" s="176">
        <v>0</v>
      </c>
      <c r="R20" s="176">
        <v>0</v>
      </c>
      <c r="S20" s="176">
        <v>0</v>
      </c>
      <c r="T20" s="176">
        <f t="shared" si="8"/>
        <v>0</v>
      </c>
      <c r="U20" s="176">
        <v>0</v>
      </c>
      <c r="V20" s="311">
        <v>0</v>
      </c>
    </row>
    <row r="21" spans="1:22" ht="15" customHeight="1">
      <c r="A21" s="253"/>
      <c r="B21" s="256"/>
      <c r="C21" s="170" t="s">
        <v>56</v>
      </c>
      <c r="D21" s="128" t="s">
        <v>19</v>
      </c>
      <c r="E21" s="176">
        <v>9000</v>
      </c>
      <c r="F21" s="176">
        <v>0</v>
      </c>
      <c r="G21" s="176">
        <v>0</v>
      </c>
      <c r="H21" s="176">
        <v>0</v>
      </c>
      <c r="I21" s="176">
        <v>0</v>
      </c>
      <c r="J21" s="176">
        <v>0</v>
      </c>
      <c r="K21" s="176">
        <f t="shared" si="6"/>
        <v>9000</v>
      </c>
      <c r="L21" s="176">
        <v>8424</v>
      </c>
      <c r="M21" s="311">
        <f t="shared" si="7"/>
        <v>0.936</v>
      </c>
      <c r="N21" s="176">
        <v>0</v>
      </c>
      <c r="O21" s="176">
        <v>0</v>
      </c>
      <c r="P21" s="176">
        <v>0</v>
      </c>
      <c r="Q21" s="176">
        <v>0</v>
      </c>
      <c r="R21" s="176">
        <v>0</v>
      </c>
      <c r="S21" s="176">
        <v>0</v>
      </c>
      <c r="T21" s="176">
        <f t="shared" si="8"/>
        <v>0</v>
      </c>
      <c r="U21" s="176">
        <v>0</v>
      </c>
      <c r="V21" s="311">
        <v>0</v>
      </c>
    </row>
    <row r="22" spans="1:22" ht="15" customHeight="1">
      <c r="A22" s="253"/>
      <c r="B22" s="256"/>
      <c r="C22" s="170" t="s">
        <v>57</v>
      </c>
      <c r="D22" s="127" t="s">
        <v>20</v>
      </c>
      <c r="E22" s="176">
        <v>1615</v>
      </c>
      <c r="F22" s="176">
        <v>0</v>
      </c>
      <c r="G22" s="176">
        <v>0</v>
      </c>
      <c r="H22" s="176">
        <v>0</v>
      </c>
      <c r="I22" s="176">
        <v>300</v>
      </c>
      <c r="J22" s="176">
        <v>0</v>
      </c>
      <c r="K22" s="176">
        <f t="shared" si="6"/>
        <v>1915</v>
      </c>
      <c r="L22" s="176">
        <v>1736</v>
      </c>
      <c r="M22" s="311">
        <f t="shared" si="7"/>
        <v>0.9065274151436031</v>
      </c>
      <c r="N22" s="176">
        <v>0</v>
      </c>
      <c r="O22" s="176">
        <v>0</v>
      </c>
      <c r="P22" s="176">
        <v>0</v>
      </c>
      <c r="Q22" s="176">
        <v>0</v>
      </c>
      <c r="R22" s="176">
        <v>0</v>
      </c>
      <c r="S22" s="176">
        <v>0</v>
      </c>
      <c r="T22" s="176">
        <f t="shared" si="8"/>
        <v>0</v>
      </c>
      <c r="U22" s="176">
        <v>0</v>
      </c>
      <c r="V22" s="311">
        <v>0</v>
      </c>
    </row>
    <row r="23" spans="1:22" ht="15" customHeight="1">
      <c r="A23" s="253"/>
      <c r="B23" s="256"/>
      <c r="C23" s="170" t="s">
        <v>22</v>
      </c>
      <c r="D23" s="128" t="s">
        <v>102</v>
      </c>
      <c r="E23" s="176">
        <v>600</v>
      </c>
      <c r="F23" s="176">
        <v>0</v>
      </c>
      <c r="G23" s="176">
        <v>0</v>
      </c>
      <c r="H23" s="176">
        <v>0</v>
      </c>
      <c r="I23" s="176">
        <v>0</v>
      </c>
      <c r="J23" s="176">
        <v>0</v>
      </c>
      <c r="K23" s="176">
        <f t="shared" si="6"/>
        <v>600</v>
      </c>
      <c r="L23" s="176">
        <v>289</v>
      </c>
      <c r="M23" s="311">
        <f t="shared" si="7"/>
        <v>0.4816666666666667</v>
      </c>
      <c r="N23" s="176">
        <v>0</v>
      </c>
      <c r="O23" s="176">
        <v>0</v>
      </c>
      <c r="P23" s="176">
        <v>0</v>
      </c>
      <c r="Q23" s="176">
        <v>0</v>
      </c>
      <c r="R23" s="176">
        <v>0</v>
      </c>
      <c r="S23" s="176">
        <v>0</v>
      </c>
      <c r="T23" s="176">
        <f t="shared" si="8"/>
        <v>0</v>
      </c>
      <c r="U23" s="176">
        <v>0</v>
      </c>
      <c r="V23" s="311">
        <v>0</v>
      </c>
    </row>
    <row r="24" spans="1:22" ht="15" customHeight="1">
      <c r="A24" s="253"/>
      <c r="B24" s="256"/>
      <c r="C24" s="170" t="s">
        <v>23</v>
      </c>
      <c r="D24" s="128" t="s">
        <v>176</v>
      </c>
      <c r="E24" s="176">
        <v>160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f t="shared" si="6"/>
        <v>160</v>
      </c>
      <c r="L24" s="176">
        <v>53</v>
      </c>
      <c r="M24" s="311">
        <f t="shared" si="7"/>
        <v>0.33125</v>
      </c>
      <c r="N24" s="176">
        <v>0</v>
      </c>
      <c r="O24" s="176">
        <v>0</v>
      </c>
      <c r="P24" s="176">
        <v>0</v>
      </c>
      <c r="Q24" s="176">
        <v>0</v>
      </c>
      <c r="R24" s="176">
        <v>0</v>
      </c>
      <c r="S24" s="176">
        <v>0</v>
      </c>
      <c r="T24" s="176">
        <f t="shared" si="8"/>
        <v>0</v>
      </c>
      <c r="U24" s="176">
        <v>0</v>
      </c>
      <c r="V24" s="311">
        <v>0</v>
      </c>
    </row>
    <row r="25" spans="1:22" ht="15" customHeight="1">
      <c r="A25" s="253"/>
      <c r="B25" s="256"/>
      <c r="C25" s="223" t="s">
        <v>130</v>
      </c>
      <c r="D25" s="128" t="s">
        <v>129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76">
        <v>0</v>
      </c>
      <c r="K25" s="176">
        <f t="shared" si="6"/>
        <v>0</v>
      </c>
      <c r="L25" s="176">
        <v>0</v>
      </c>
      <c r="M25" s="311">
        <v>0</v>
      </c>
      <c r="N25" s="176">
        <v>0</v>
      </c>
      <c r="O25" s="176">
        <v>0</v>
      </c>
      <c r="P25" s="176">
        <v>0</v>
      </c>
      <c r="Q25" s="176">
        <v>0</v>
      </c>
      <c r="R25" s="176">
        <v>0</v>
      </c>
      <c r="S25" s="176">
        <v>0</v>
      </c>
      <c r="T25" s="176">
        <f t="shared" si="8"/>
        <v>0</v>
      </c>
      <c r="U25" s="176">
        <v>0</v>
      </c>
      <c r="V25" s="311">
        <v>0</v>
      </c>
    </row>
    <row r="26" spans="1:22" ht="15" customHeight="1">
      <c r="A26" s="253"/>
      <c r="B26" s="256"/>
      <c r="C26" s="170" t="s">
        <v>174</v>
      </c>
      <c r="D26" s="128" t="s">
        <v>212</v>
      </c>
      <c r="E26" s="176">
        <v>0</v>
      </c>
      <c r="F26" s="176">
        <v>0</v>
      </c>
      <c r="G26" s="176">
        <v>0</v>
      </c>
      <c r="H26" s="176">
        <v>0</v>
      </c>
      <c r="I26" s="176">
        <v>0</v>
      </c>
      <c r="J26" s="176">
        <v>0</v>
      </c>
      <c r="K26" s="176">
        <f t="shared" si="6"/>
        <v>0</v>
      </c>
      <c r="L26" s="176">
        <v>0</v>
      </c>
      <c r="M26" s="311">
        <v>0</v>
      </c>
      <c r="N26" s="176">
        <v>0</v>
      </c>
      <c r="O26" s="176">
        <v>0</v>
      </c>
      <c r="P26" s="176">
        <v>0</v>
      </c>
      <c r="Q26" s="176">
        <v>0</v>
      </c>
      <c r="R26" s="176">
        <v>0</v>
      </c>
      <c r="S26" s="176">
        <v>0</v>
      </c>
      <c r="T26" s="176">
        <f t="shared" si="8"/>
        <v>0</v>
      </c>
      <c r="U26" s="176">
        <v>0</v>
      </c>
      <c r="V26" s="311">
        <v>0</v>
      </c>
    </row>
    <row r="27" spans="1:22" ht="15" customHeight="1">
      <c r="A27" s="253"/>
      <c r="B27" s="256"/>
      <c r="C27" s="170" t="s">
        <v>139</v>
      </c>
      <c r="D27" s="128" t="s">
        <v>328</v>
      </c>
      <c r="E27" s="176">
        <v>500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76">
        <f t="shared" si="6"/>
        <v>500</v>
      </c>
      <c r="L27" s="176">
        <v>0</v>
      </c>
      <c r="M27" s="311">
        <f t="shared" si="7"/>
        <v>0</v>
      </c>
      <c r="N27" s="176">
        <v>0</v>
      </c>
      <c r="O27" s="176">
        <v>0</v>
      </c>
      <c r="P27" s="176">
        <v>0</v>
      </c>
      <c r="Q27" s="176">
        <v>0</v>
      </c>
      <c r="R27" s="176">
        <v>0</v>
      </c>
      <c r="S27" s="176">
        <v>0</v>
      </c>
      <c r="T27" s="176">
        <f t="shared" si="8"/>
        <v>0</v>
      </c>
      <c r="U27" s="176">
        <v>0</v>
      </c>
      <c r="V27" s="311">
        <v>0</v>
      </c>
    </row>
    <row r="28" spans="1:22" ht="15" customHeight="1">
      <c r="A28" s="253"/>
      <c r="B28" s="256"/>
      <c r="C28" s="170" t="s">
        <v>393</v>
      </c>
      <c r="D28" s="128" t="s">
        <v>394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76">
        <v>0</v>
      </c>
      <c r="K28" s="176">
        <f>SUM(E28:J28)</f>
        <v>0</v>
      </c>
      <c r="L28" s="176">
        <v>0</v>
      </c>
      <c r="M28" s="311">
        <v>0</v>
      </c>
      <c r="N28" s="176">
        <v>0</v>
      </c>
      <c r="O28" s="176">
        <v>0</v>
      </c>
      <c r="P28" s="176">
        <v>0</v>
      </c>
      <c r="Q28" s="176">
        <v>0</v>
      </c>
      <c r="R28" s="176">
        <v>0</v>
      </c>
      <c r="S28" s="176">
        <v>0</v>
      </c>
      <c r="T28" s="176">
        <f>SUM(N28:S28)</f>
        <v>0</v>
      </c>
      <c r="U28" s="176">
        <v>0</v>
      </c>
      <c r="V28" s="311">
        <v>0</v>
      </c>
    </row>
    <row r="29" spans="1:22" ht="15" customHeight="1">
      <c r="A29" s="253"/>
      <c r="B29" s="256"/>
      <c r="C29" s="170" t="s">
        <v>141</v>
      </c>
      <c r="D29" s="128" t="s">
        <v>397</v>
      </c>
      <c r="E29" s="176">
        <v>1925</v>
      </c>
      <c r="F29" s="176">
        <v>0</v>
      </c>
      <c r="G29" s="176">
        <v>0</v>
      </c>
      <c r="H29" s="176">
        <v>0</v>
      </c>
      <c r="I29" s="176">
        <v>-1600</v>
      </c>
      <c r="J29" s="176">
        <v>0</v>
      </c>
      <c r="K29" s="176">
        <f t="shared" si="6"/>
        <v>325</v>
      </c>
      <c r="L29" s="176">
        <v>273</v>
      </c>
      <c r="M29" s="311">
        <f t="shared" si="7"/>
        <v>0.84</v>
      </c>
      <c r="N29" s="176">
        <v>0</v>
      </c>
      <c r="O29" s="176">
        <v>0</v>
      </c>
      <c r="P29" s="176">
        <v>0</v>
      </c>
      <c r="Q29" s="176">
        <v>0</v>
      </c>
      <c r="R29" s="176">
        <v>0</v>
      </c>
      <c r="S29" s="176">
        <v>0</v>
      </c>
      <c r="T29" s="176">
        <f t="shared" si="8"/>
        <v>0</v>
      </c>
      <c r="U29" s="176">
        <v>0</v>
      </c>
      <c r="V29" s="311">
        <v>0</v>
      </c>
    </row>
    <row r="30" spans="1:22" ht="15" customHeight="1">
      <c r="A30" s="79" t="s">
        <v>250</v>
      </c>
      <c r="B30" s="88" t="s">
        <v>253</v>
      </c>
      <c r="C30" s="172"/>
      <c r="D30" s="173" t="s">
        <v>255</v>
      </c>
      <c r="E30" s="252">
        <f aca="true" t="shared" si="9" ref="E30:L30">SUM(E31:E52)</f>
        <v>905730</v>
      </c>
      <c r="F30" s="252">
        <f t="shared" si="9"/>
        <v>-15770</v>
      </c>
      <c r="G30" s="252">
        <f t="shared" si="9"/>
        <v>0</v>
      </c>
      <c r="H30" s="252">
        <f>SUM(H31:H52)</f>
        <v>37786</v>
      </c>
      <c r="I30" s="252">
        <f>SUM(I31:I52)</f>
        <v>0</v>
      </c>
      <c r="J30" s="252">
        <f t="shared" si="9"/>
        <v>0</v>
      </c>
      <c r="K30" s="252">
        <f t="shared" si="9"/>
        <v>927746</v>
      </c>
      <c r="L30" s="252">
        <f t="shared" si="9"/>
        <v>921096</v>
      </c>
      <c r="M30" s="306">
        <f>SUM(L30/K30)</f>
        <v>0.9928320898176871</v>
      </c>
      <c r="N30" s="252">
        <f aca="true" t="shared" si="10" ref="N30:U30">SUM(N31:N52)</f>
        <v>17000</v>
      </c>
      <c r="O30" s="252">
        <f t="shared" si="10"/>
        <v>0</v>
      </c>
      <c r="P30" s="252">
        <f t="shared" si="10"/>
        <v>0</v>
      </c>
      <c r="Q30" s="252">
        <f>SUM(Q31:Q52)</f>
        <v>0</v>
      </c>
      <c r="R30" s="252">
        <f>SUM(R31:R52)</f>
        <v>0</v>
      </c>
      <c r="S30" s="252">
        <f t="shared" si="10"/>
        <v>0</v>
      </c>
      <c r="T30" s="252">
        <f t="shared" si="10"/>
        <v>17000</v>
      </c>
      <c r="U30" s="252">
        <f t="shared" si="10"/>
        <v>0</v>
      </c>
      <c r="V30" s="306">
        <v>0</v>
      </c>
    </row>
    <row r="31" spans="1:22" ht="15" customHeight="1">
      <c r="A31" s="96"/>
      <c r="B31" s="113"/>
      <c r="C31" s="79" t="s">
        <v>24</v>
      </c>
      <c r="D31" s="111" t="s">
        <v>94</v>
      </c>
      <c r="E31" s="176">
        <v>567900</v>
      </c>
      <c r="F31" s="176">
        <v>-10000</v>
      </c>
      <c r="G31" s="176">
        <v>0</v>
      </c>
      <c r="H31" s="176">
        <v>28000</v>
      </c>
      <c r="I31" s="176">
        <v>11300</v>
      </c>
      <c r="J31" s="176">
        <v>0</v>
      </c>
      <c r="K31" s="176">
        <f aca="true" t="shared" si="11" ref="K31:K52">SUM(E31:J31)</f>
        <v>597200</v>
      </c>
      <c r="L31" s="176">
        <v>597175</v>
      </c>
      <c r="M31" s="311">
        <f t="shared" si="7"/>
        <v>0.9999581379772271</v>
      </c>
      <c r="N31" s="176">
        <v>0</v>
      </c>
      <c r="O31" s="176">
        <v>0</v>
      </c>
      <c r="P31" s="176">
        <v>0</v>
      </c>
      <c r="Q31" s="176">
        <v>0</v>
      </c>
      <c r="R31" s="176">
        <v>0</v>
      </c>
      <c r="S31" s="176">
        <v>0</v>
      </c>
      <c r="T31" s="176">
        <f aca="true" t="shared" si="12" ref="T31:T52">SUM(N31:S31)</f>
        <v>0</v>
      </c>
      <c r="U31" s="176">
        <v>0</v>
      </c>
      <c r="V31" s="311">
        <v>0</v>
      </c>
    </row>
    <row r="32" spans="1:22" ht="15" customHeight="1">
      <c r="A32" s="96"/>
      <c r="B32" s="113"/>
      <c r="C32" s="79" t="s">
        <v>25</v>
      </c>
      <c r="D32" s="111" t="s">
        <v>161</v>
      </c>
      <c r="E32" s="176">
        <v>202630</v>
      </c>
      <c r="F32" s="176">
        <v>-5770</v>
      </c>
      <c r="G32" s="176">
        <v>0</v>
      </c>
      <c r="H32" s="176">
        <v>9786</v>
      </c>
      <c r="I32" s="176">
        <v>2000</v>
      </c>
      <c r="J32" s="176">
        <v>0</v>
      </c>
      <c r="K32" s="176">
        <f t="shared" si="11"/>
        <v>208646</v>
      </c>
      <c r="L32" s="176">
        <v>206861</v>
      </c>
      <c r="M32" s="311">
        <f t="shared" si="7"/>
        <v>0.9914448395847512</v>
      </c>
      <c r="N32" s="176">
        <v>0</v>
      </c>
      <c r="O32" s="176">
        <v>0</v>
      </c>
      <c r="P32" s="176">
        <v>0</v>
      </c>
      <c r="Q32" s="176">
        <v>0</v>
      </c>
      <c r="R32" s="176">
        <v>0</v>
      </c>
      <c r="S32" s="176">
        <v>0</v>
      </c>
      <c r="T32" s="176">
        <f t="shared" si="12"/>
        <v>0</v>
      </c>
      <c r="U32" s="176">
        <v>0</v>
      </c>
      <c r="V32" s="311">
        <v>0</v>
      </c>
    </row>
    <row r="33" spans="1:22" ht="15" customHeight="1">
      <c r="A33" s="96"/>
      <c r="B33" s="113"/>
      <c r="C33" s="79" t="s">
        <v>26</v>
      </c>
      <c r="D33" s="110" t="s">
        <v>79</v>
      </c>
      <c r="E33" s="176">
        <v>3600</v>
      </c>
      <c r="F33" s="176">
        <v>0</v>
      </c>
      <c r="G33" s="176">
        <v>0</v>
      </c>
      <c r="H33" s="176">
        <v>0</v>
      </c>
      <c r="I33" s="176">
        <v>-1000</v>
      </c>
      <c r="J33" s="176">
        <v>0</v>
      </c>
      <c r="K33" s="176">
        <f t="shared" si="11"/>
        <v>2600</v>
      </c>
      <c r="L33" s="176">
        <v>2403</v>
      </c>
      <c r="M33" s="311">
        <f t="shared" si="7"/>
        <v>0.9242307692307692</v>
      </c>
      <c r="N33" s="176">
        <v>0</v>
      </c>
      <c r="O33" s="176">
        <v>0</v>
      </c>
      <c r="P33" s="176">
        <v>0</v>
      </c>
      <c r="Q33" s="176">
        <v>0</v>
      </c>
      <c r="R33" s="176">
        <v>0</v>
      </c>
      <c r="S33" s="176">
        <v>0</v>
      </c>
      <c r="T33" s="176">
        <f t="shared" si="12"/>
        <v>0</v>
      </c>
      <c r="U33" s="176">
        <v>0</v>
      </c>
      <c r="V33" s="311">
        <v>0</v>
      </c>
    </row>
    <row r="34" spans="1:22" ht="15" customHeight="1">
      <c r="A34" s="96"/>
      <c r="B34" s="113"/>
      <c r="C34" s="79" t="s">
        <v>27</v>
      </c>
      <c r="D34" s="110" t="s">
        <v>16</v>
      </c>
      <c r="E34" s="176">
        <v>1000</v>
      </c>
      <c r="F34" s="176">
        <v>0</v>
      </c>
      <c r="G34" s="176">
        <v>0</v>
      </c>
      <c r="H34" s="176">
        <v>0</v>
      </c>
      <c r="I34" s="176">
        <v>0</v>
      </c>
      <c r="J34" s="176">
        <v>0</v>
      </c>
      <c r="K34" s="176">
        <f t="shared" si="11"/>
        <v>1000</v>
      </c>
      <c r="L34" s="176">
        <v>864</v>
      </c>
      <c r="M34" s="311">
        <f t="shared" si="7"/>
        <v>0.864</v>
      </c>
      <c r="N34" s="176">
        <v>0</v>
      </c>
      <c r="O34" s="176">
        <v>0</v>
      </c>
      <c r="P34" s="176">
        <v>0</v>
      </c>
      <c r="Q34" s="176">
        <v>0</v>
      </c>
      <c r="R34" s="176">
        <v>0</v>
      </c>
      <c r="S34" s="176">
        <v>0</v>
      </c>
      <c r="T34" s="176">
        <f t="shared" si="12"/>
        <v>0</v>
      </c>
      <c r="U34" s="176">
        <v>0</v>
      </c>
      <c r="V34" s="311">
        <v>0</v>
      </c>
    </row>
    <row r="35" spans="1:22" ht="15" customHeight="1">
      <c r="A35" s="96"/>
      <c r="B35" s="113"/>
      <c r="C35" s="79" t="s">
        <v>28</v>
      </c>
      <c r="D35" s="110" t="s">
        <v>13</v>
      </c>
      <c r="E35" s="176">
        <v>7000</v>
      </c>
      <c r="F35" s="176">
        <v>-1500</v>
      </c>
      <c r="G35" s="176">
        <v>0</v>
      </c>
      <c r="H35" s="176">
        <v>0</v>
      </c>
      <c r="I35" s="176">
        <v>0</v>
      </c>
      <c r="J35" s="176">
        <v>-99</v>
      </c>
      <c r="K35" s="176">
        <f t="shared" si="11"/>
        <v>5401</v>
      </c>
      <c r="L35" s="176">
        <v>5105</v>
      </c>
      <c r="M35" s="311">
        <f t="shared" si="7"/>
        <v>0.9451953341973709</v>
      </c>
      <c r="N35" s="176">
        <v>0</v>
      </c>
      <c r="O35" s="176">
        <v>0</v>
      </c>
      <c r="P35" s="176">
        <v>0</v>
      </c>
      <c r="Q35" s="176">
        <v>0</v>
      </c>
      <c r="R35" s="176">
        <v>0</v>
      </c>
      <c r="S35" s="176">
        <v>0</v>
      </c>
      <c r="T35" s="176">
        <f t="shared" si="12"/>
        <v>0</v>
      </c>
      <c r="U35" s="176">
        <v>0</v>
      </c>
      <c r="V35" s="311">
        <v>0</v>
      </c>
    </row>
    <row r="36" spans="1:22" ht="15" customHeight="1">
      <c r="A36" s="96"/>
      <c r="B36" s="113"/>
      <c r="C36" s="79" t="s">
        <v>40</v>
      </c>
      <c r="D36" s="110" t="s">
        <v>95</v>
      </c>
      <c r="E36" s="176">
        <v>1800</v>
      </c>
      <c r="F36" s="176">
        <v>0</v>
      </c>
      <c r="G36" s="176">
        <v>0</v>
      </c>
      <c r="H36" s="176">
        <v>0</v>
      </c>
      <c r="I36" s="176">
        <v>0</v>
      </c>
      <c r="J36" s="176">
        <v>0</v>
      </c>
      <c r="K36" s="176">
        <f t="shared" si="11"/>
        <v>1800</v>
      </c>
      <c r="L36" s="176">
        <v>1246</v>
      </c>
      <c r="M36" s="311">
        <f t="shared" si="7"/>
        <v>0.6922222222222222</v>
      </c>
      <c r="N36" s="176">
        <v>0</v>
      </c>
      <c r="O36" s="176">
        <v>0</v>
      </c>
      <c r="P36" s="176">
        <v>0</v>
      </c>
      <c r="Q36" s="176">
        <v>0</v>
      </c>
      <c r="R36" s="176">
        <v>0</v>
      </c>
      <c r="S36" s="176">
        <v>0</v>
      </c>
      <c r="T36" s="176">
        <f t="shared" si="12"/>
        <v>0</v>
      </c>
      <c r="U36" s="176">
        <v>0</v>
      </c>
      <c r="V36" s="311">
        <v>0</v>
      </c>
    </row>
    <row r="37" spans="1:22" ht="15" customHeight="1">
      <c r="A37" s="96"/>
      <c r="B37" s="113"/>
      <c r="C37" s="79" t="s">
        <v>41</v>
      </c>
      <c r="D37" s="110" t="s">
        <v>345</v>
      </c>
      <c r="E37" s="330">
        <v>1500</v>
      </c>
      <c r="F37" s="176">
        <v>0</v>
      </c>
      <c r="G37" s="176">
        <v>0</v>
      </c>
      <c r="H37" s="176">
        <v>0</v>
      </c>
      <c r="I37" s="176">
        <v>700</v>
      </c>
      <c r="J37" s="176">
        <v>0</v>
      </c>
      <c r="K37" s="176">
        <f t="shared" si="11"/>
        <v>2200</v>
      </c>
      <c r="L37" s="176">
        <v>2029</v>
      </c>
      <c r="M37" s="311">
        <f t="shared" si="7"/>
        <v>0.9222727272727272</v>
      </c>
      <c r="N37" s="176">
        <v>0</v>
      </c>
      <c r="O37" s="176">
        <v>0</v>
      </c>
      <c r="P37" s="176">
        <v>0</v>
      </c>
      <c r="Q37" s="176">
        <v>0</v>
      </c>
      <c r="R37" s="176">
        <v>0</v>
      </c>
      <c r="S37" s="176">
        <v>0</v>
      </c>
      <c r="T37" s="176">
        <f t="shared" si="12"/>
        <v>0</v>
      </c>
      <c r="U37" s="176">
        <v>0</v>
      </c>
      <c r="V37" s="311">
        <v>0</v>
      </c>
    </row>
    <row r="38" spans="1:22" ht="15" customHeight="1">
      <c r="A38" s="89"/>
      <c r="B38" s="114"/>
      <c r="C38" s="89">
        <v>8</v>
      </c>
      <c r="D38" s="128" t="s">
        <v>99</v>
      </c>
      <c r="E38" s="330">
        <v>905</v>
      </c>
      <c r="F38" s="176">
        <v>0</v>
      </c>
      <c r="G38" s="176">
        <v>0</v>
      </c>
      <c r="H38" s="176">
        <v>0</v>
      </c>
      <c r="I38" s="176">
        <v>0</v>
      </c>
      <c r="J38" s="176">
        <v>99</v>
      </c>
      <c r="K38" s="176">
        <f t="shared" si="11"/>
        <v>1004</v>
      </c>
      <c r="L38" s="176">
        <v>1004</v>
      </c>
      <c r="M38" s="311">
        <f t="shared" si="7"/>
        <v>1</v>
      </c>
      <c r="N38" s="176">
        <v>0</v>
      </c>
      <c r="O38" s="176">
        <v>0</v>
      </c>
      <c r="P38" s="176">
        <v>0</v>
      </c>
      <c r="Q38" s="176">
        <v>0</v>
      </c>
      <c r="R38" s="176">
        <v>0</v>
      </c>
      <c r="S38" s="176">
        <v>0</v>
      </c>
      <c r="T38" s="176">
        <f t="shared" si="12"/>
        <v>0</v>
      </c>
      <c r="U38" s="176">
        <v>0</v>
      </c>
      <c r="V38" s="311">
        <v>0</v>
      </c>
    </row>
    <row r="39" spans="1:22" ht="15" customHeight="1">
      <c r="A39" s="89"/>
      <c r="B39" s="114"/>
      <c r="C39" s="89">
        <v>9</v>
      </c>
      <c r="D39" s="128" t="s">
        <v>100</v>
      </c>
      <c r="E39" s="176">
        <v>1400</v>
      </c>
      <c r="F39" s="176">
        <v>1500</v>
      </c>
      <c r="G39" s="176">
        <v>0</v>
      </c>
      <c r="H39" s="176">
        <v>0</v>
      </c>
      <c r="I39" s="176">
        <v>0</v>
      </c>
      <c r="J39" s="176">
        <v>0</v>
      </c>
      <c r="K39" s="176">
        <f t="shared" si="11"/>
        <v>2900</v>
      </c>
      <c r="L39" s="176">
        <v>1907</v>
      </c>
      <c r="M39" s="311">
        <f t="shared" si="7"/>
        <v>0.6575862068965517</v>
      </c>
      <c r="N39" s="176">
        <v>0</v>
      </c>
      <c r="O39" s="176">
        <v>0</v>
      </c>
      <c r="P39" s="176">
        <v>0</v>
      </c>
      <c r="Q39" s="176">
        <v>0</v>
      </c>
      <c r="R39" s="176">
        <v>0</v>
      </c>
      <c r="S39" s="176">
        <v>0</v>
      </c>
      <c r="T39" s="176">
        <f t="shared" si="12"/>
        <v>0</v>
      </c>
      <c r="U39" s="176">
        <v>0</v>
      </c>
      <c r="V39" s="311">
        <v>0</v>
      </c>
    </row>
    <row r="40" spans="1:22" ht="15" customHeight="1">
      <c r="A40" s="89"/>
      <c r="B40" s="114"/>
      <c r="C40" s="89">
        <v>10</v>
      </c>
      <c r="D40" s="110" t="s">
        <v>337</v>
      </c>
      <c r="E40" s="176">
        <v>52800</v>
      </c>
      <c r="F40" s="176">
        <v>0</v>
      </c>
      <c r="G40" s="176">
        <v>0</v>
      </c>
      <c r="H40" s="176">
        <v>0</v>
      </c>
      <c r="I40" s="176">
        <v>-4200</v>
      </c>
      <c r="J40" s="176">
        <v>0</v>
      </c>
      <c r="K40" s="176">
        <f t="shared" si="11"/>
        <v>48600</v>
      </c>
      <c r="L40" s="176">
        <v>48592</v>
      </c>
      <c r="M40" s="311">
        <f t="shared" si="7"/>
        <v>0.9998353909465021</v>
      </c>
      <c r="N40" s="176">
        <v>0</v>
      </c>
      <c r="O40" s="176">
        <v>0</v>
      </c>
      <c r="P40" s="176">
        <v>0</v>
      </c>
      <c r="Q40" s="176">
        <v>0</v>
      </c>
      <c r="R40" s="176">
        <v>0</v>
      </c>
      <c r="S40" s="176">
        <v>0</v>
      </c>
      <c r="T40" s="176">
        <f t="shared" si="12"/>
        <v>0</v>
      </c>
      <c r="U40" s="176">
        <v>0</v>
      </c>
      <c r="V40" s="311">
        <v>0</v>
      </c>
    </row>
    <row r="41" spans="1:22" ht="15" customHeight="1">
      <c r="A41" s="89"/>
      <c r="B41" s="114"/>
      <c r="C41" s="89">
        <v>11</v>
      </c>
      <c r="D41" s="127" t="s">
        <v>20</v>
      </c>
      <c r="E41" s="176">
        <v>7500</v>
      </c>
      <c r="F41" s="176">
        <v>0</v>
      </c>
      <c r="G41" s="176">
        <v>0</v>
      </c>
      <c r="H41" s="176">
        <v>0</v>
      </c>
      <c r="I41" s="176">
        <v>500</v>
      </c>
      <c r="J41" s="176">
        <v>0</v>
      </c>
      <c r="K41" s="176">
        <f t="shared" si="11"/>
        <v>8000</v>
      </c>
      <c r="L41" s="176">
        <v>7993</v>
      </c>
      <c r="M41" s="311">
        <f t="shared" si="7"/>
        <v>0.999125</v>
      </c>
      <c r="N41" s="176">
        <v>0</v>
      </c>
      <c r="O41" s="176">
        <v>0</v>
      </c>
      <c r="P41" s="176">
        <v>0</v>
      </c>
      <c r="Q41" s="176">
        <v>0</v>
      </c>
      <c r="R41" s="176">
        <v>0</v>
      </c>
      <c r="S41" s="176">
        <v>0</v>
      </c>
      <c r="T41" s="176">
        <f t="shared" si="12"/>
        <v>0</v>
      </c>
      <c r="U41" s="176">
        <v>0</v>
      </c>
      <c r="V41" s="311">
        <v>0</v>
      </c>
    </row>
    <row r="42" spans="1:22" ht="15" customHeight="1">
      <c r="A42" s="89"/>
      <c r="B42" s="114"/>
      <c r="C42" s="89">
        <v>12</v>
      </c>
      <c r="D42" s="127" t="s">
        <v>101</v>
      </c>
      <c r="E42" s="176">
        <v>1500</v>
      </c>
      <c r="F42" s="176">
        <v>0</v>
      </c>
      <c r="G42" s="176">
        <v>0</v>
      </c>
      <c r="H42" s="176">
        <v>2500</v>
      </c>
      <c r="I42" s="176">
        <v>0</v>
      </c>
      <c r="J42" s="176">
        <v>0</v>
      </c>
      <c r="K42" s="176">
        <f t="shared" si="11"/>
        <v>4000</v>
      </c>
      <c r="L42" s="176">
        <v>3481</v>
      </c>
      <c r="M42" s="311">
        <f t="shared" si="7"/>
        <v>0.87025</v>
      </c>
      <c r="N42" s="176">
        <v>0</v>
      </c>
      <c r="O42" s="176">
        <v>0</v>
      </c>
      <c r="P42" s="176">
        <v>0</v>
      </c>
      <c r="Q42" s="176">
        <v>0</v>
      </c>
      <c r="R42" s="176">
        <v>0</v>
      </c>
      <c r="S42" s="176">
        <v>0</v>
      </c>
      <c r="T42" s="176">
        <f t="shared" si="12"/>
        <v>0</v>
      </c>
      <c r="U42" s="176">
        <v>0</v>
      </c>
      <c r="V42" s="311">
        <v>0</v>
      </c>
    </row>
    <row r="43" spans="1:22" ht="15" customHeight="1">
      <c r="A43" s="89"/>
      <c r="B43" s="114"/>
      <c r="C43" s="89">
        <v>14</v>
      </c>
      <c r="D43" s="111" t="s">
        <v>411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76">
        <v>0</v>
      </c>
      <c r="K43" s="176">
        <f t="shared" si="11"/>
        <v>0</v>
      </c>
      <c r="L43" s="176">
        <v>0</v>
      </c>
      <c r="M43" s="311">
        <v>0</v>
      </c>
      <c r="N43" s="176">
        <v>0</v>
      </c>
      <c r="O43" s="176">
        <v>0</v>
      </c>
      <c r="P43" s="176">
        <v>0</v>
      </c>
      <c r="Q43" s="176">
        <v>0</v>
      </c>
      <c r="R43" s="176">
        <v>0</v>
      </c>
      <c r="S43" s="176">
        <v>0</v>
      </c>
      <c r="T43" s="176">
        <f t="shared" si="12"/>
        <v>0</v>
      </c>
      <c r="U43" s="176">
        <v>0</v>
      </c>
      <c r="V43" s="311">
        <v>0</v>
      </c>
    </row>
    <row r="44" spans="1:22" ht="15" customHeight="1">
      <c r="A44" s="89"/>
      <c r="B44" s="114"/>
      <c r="C44" s="89">
        <v>15</v>
      </c>
      <c r="D44" s="110" t="s">
        <v>129</v>
      </c>
      <c r="E44" s="176">
        <v>5000</v>
      </c>
      <c r="F44" s="176">
        <v>0</v>
      </c>
      <c r="G44" s="176">
        <v>0</v>
      </c>
      <c r="H44" s="176">
        <v>0</v>
      </c>
      <c r="I44" s="176">
        <v>0</v>
      </c>
      <c r="J44" s="176">
        <v>0</v>
      </c>
      <c r="K44" s="176">
        <f t="shared" si="11"/>
        <v>5000</v>
      </c>
      <c r="L44" s="176">
        <v>4379</v>
      </c>
      <c r="M44" s="311">
        <f t="shared" si="7"/>
        <v>0.8758</v>
      </c>
      <c r="N44" s="176">
        <v>0</v>
      </c>
      <c r="O44" s="176">
        <v>0</v>
      </c>
      <c r="P44" s="176">
        <v>0</v>
      </c>
      <c r="Q44" s="176">
        <v>0</v>
      </c>
      <c r="R44" s="176">
        <v>0</v>
      </c>
      <c r="S44" s="176">
        <v>0</v>
      </c>
      <c r="T44" s="176">
        <f t="shared" si="12"/>
        <v>0</v>
      </c>
      <c r="U44" s="176">
        <v>0</v>
      </c>
      <c r="V44" s="311">
        <v>0</v>
      </c>
    </row>
    <row r="45" spans="1:22" ht="15" customHeight="1">
      <c r="A45" s="114"/>
      <c r="B45" s="114"/>
      <c r="C45" s="89">
        <v>17</v>
      </c>
      <c r="D45" s="110" t="s">
        <v>102</v>
      </c>
      <c r="E45" s="176">
        <v>3600</v>
      </c>
      <c r="F45" s="176">
        <v>0</v>
      </c>
      <c r="G45" s="176">
        <v>0</v>
      </c>
      <c r="H45" s="176">
        <v>0</v>
      </c>
      <c r="I45" s="176">
        <v>300</v>
      </c>
      <c r="J45" s="176">
        <v>0</v>
      </c>
      <c r="K45" s="176">
        <f t="shared" si="11"/>
        <v>3900</v>
      </c>
      <c r="L45" s="176">
        <v>3840</v>
      </c>
      <c r="M45" s="311">
        <f t="shared" si="7"/>
        <v>0.9846153846153847</v>
      </c>
      <c r="N45" s="176">
        <v>0</v>
      </c>
      <c r="O45" s="176">
        <v>0</v>
      </c>
      <c r="P45" s="176">
        <v>0</v>
      </c>
      <c r="Q45" s="176">
        <v>0</v>
      </c>
      <c r="R45" s="176">
        <v>0</v>
      </c>
      <c r="S45" s="176">
        <v>0</v>
      </c>
      <c r="T45" s="176">
        <f t="shared" si="12"/>
        <v>0</v>
      </c>
      <c r="U45" s="176">
        <v>0</v>
      </c>
      <c r="V45" s="311">
        <v>0</v>
      </c>
    </row>
    <row r="46" spans="1:22" ht="15" customHeight="1">
      <c r="A46" s="114"/>
      <c r="B46" s="114"/>
      <c r="C46" s="89">
        <v>18</v>
      </c>
      <c r="D46" s="257" t="s">
        <v>98</v>
      </c>
      <c r="E46" s="330">
        <v>895</v>
      </c>
      <c r="F46" s="176">
        <v>0</v>
      </c>
      <c r="G46" s="176">
        <v>0</v>
      </c>
      <c r="H46" s="176">
        <v>0</v>
      </c>
      <c r="I46" s="176">
        <v>400</v>
      </c>
      <c r="J46" s="176">
        <v>0</v>
      </c>
      <c r="K46" s="176">
        <f t="shared" si="11"/>
        <v>1295</v>
      </c>
      <c r="L46" s="176">
        <v>690</v>
      </c>
      <c r="M46" s="311">
        <f t="shared" si="7"/>
        <v>0.5328185328185329</v>
      </c>
      <c r="N46" s="176">
        <v>0</v>
      </c>
      <c r="O46" s="176">
        <v>0</v>
      </c>
      <c r="P46" s="176">
        <v>0</v>
      </c>
      <c r="Q46" s="176">
        <v>0</v>
      </c>
      <c r="R46" s="176">
        <v>0</v>
      </c>
      <c r="S46" s="176">
        <v>0</v>
      </c>
      <c r="T46" s="176">
        <f t="shared" si="12"/>
        <v>0</v>
      </c>
      <c r="U46" s="176">
        <v>0</v>
      </c>
      <c r="V46" s="311">
        <v>0</v>
      </c>
    </row>
    <row r="47" spans="1:22" ht="15" customHeight="1">
      <c r="A47" s="114"/>
      <c r="B47" s="114"/>
      <c r="C47" s="89">
        <v>19</v>
      </c>
      <c r="D47" s="257" t="s">
        <v>399</v>
      </c>
      <c r="E47" s="176">
        <v>0</v>
      </c>
      <c r="F47" s="176">
        <v>0</v>
      </c>
      <c r="G47" s="176">
        <v>0</v>
      </c>
      <c r="H47" s="176">
        <v>0</v>
      </c>
      <c r="I47" s="176">
        <v>0</v>
      </c>
      <c r="J47" s="176">
        <v>0</v>
      </c>
      <c r="K47" s="176">
        <f t="shared" si="11"/>
        <v>0</v>
      </c>
      <c r="L47" s="176">
        <v>0</v>
      </c>
      <c r="M47" s="311">
        <v>0</v>
      </c>
      <c r="N47" s="176">
        <v>0</v>
      </c>
      <c r="O47" s="176">
        <v>0</v>
      </c>
      <c r="P47" s="176">
        <v>0</v>
      </c>
      <c r="Q47" s="176">
        <v>0</v>
      </c>
      <c r="R47" s="176">
        <v>0</v>
      </c>
      <c r="S47" s="176">
        <v>0</v>
      </c>
      <c r="T47" s="176">
        <f t="shared" si="12"/>
        <v>0</v>
      </c>
      <c r="U47" s="176">
        <v>0</v>
      </c>
      <c r="V47" s="311">
        <v>0</v>
      </c>
    </row>
    <row r="48" spans="1:22" ht="15" customHeight="1">
      <c r="A48" s="114"/>
      <c r="B48" s="114"/>
      <c r="C48" s="89">
        <v>22</v>
      </c>
      <c r="D48" s="128" t="s">
        <v>212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76">
        <v>0</v>
      </c>
      <c r="K48" s="176">
        <f t="shared" si="11"/>
        <v>0</v>
      </c>
      <c r="L48" s="176">
        <v>0</v>
      </c>
      <c r="M48" s="311">
        <v>0</v>
      </c>
      <c r="N48" s="176">
        <v>0</v>
      </c>
      <c r="O48" s="176">
        <v>0</v>
      </c>
      <c r="P48" s="176">
        <v>0</v>
      </c>
      <c r="Q48" s="176">
        <v>0</v>
      </c>
      <c r="R48" s="176">
        <v>0</v>
      </c>
      <c r="S48" s="176">
        <v>0</v>
      </c>
      <c r="T48" s="176">
        <f t="shared" si="12"/>
        <v>0</v>
      </c>
      <c r="U48" s="176">
        <v>0</v>
      </c>
      <c r="V48" s="311">
        <v>0</v>
      </c>
    </row>
    <row r="49" spans="1:22" ht="15" customHeight="1">
      <c r="A49" s="114"/>
      <c r="B49" s="114"/>
      <c r="C49" s="89">
        <v>23</v>
      </c>
      <c r="D49" s="128" t="s">
        <v>176</v>
      </c>
      <c r="E49" s="176">
        <v>200</v>
      </c>
      <c r="F49" s="176">
        <v>0</v>
      </c>
      <c r="G49" s="176">
        <v>0</v>
      </c>
      <c r="H49" s="176">
        <v>0</v>
      </c>
      <c r="I49" s="176">
        <v>0</v>
      </c>
      <c r="J49" s="176">
        <v>0</v>
      </c>
      <c r="K49" s="176">
        <f t="shared" si="11"/>
        <v>200</v>
      </c>
      <c r="L49" s="176">
        <v>20</v>
      </c>
      <c r="M49" s="311">
        <f t="shared" si="7"/>
        <v>0.1</v>
      </c>
      <c r="N49" s="176">
        <v>0</v>
      </c>
      <c r="O49" s="176">
        <v>0</v>
      </c>
      <c r="P49" s="176">
        <v>0</v>
      </c>
      <c r="Q49" s="176">
        <v>0</v>
      </c>
      <c r="R49" s="176">
        <v>0</v>
      </c>
      <c r="S49" s="176">
        <v>0</v>
      </c>
      <c r="T49" s="176">
        <f t="shared" si="12"/>
        <v>0</v>
      </c>
      <c r="U49" s="176">
        <v>0</v>
      </c>
      <c r="V49" s="311">
        <v>0</v>
      </c>
    </row>
    <row r="50" spans="1:22" ht="15" customHeight="1">
      <c r="A50" s="114"/>
      <c r="B50" s="114"/>
      <c r="C50" s="89">
        <v>24</v>
      </c>
      <c r="D50" s="110" t="s">
        <v>338</v>
      </c>
      <c r="E50" s="176">
        <v>30000</v>
      </c>
      <c r="F50" s="176">
        <v>0</v>
      </c>
      <c r="G50" s="176">
        <v>0</v>
      </c>
      <c r="H50" s="176">
        <v>0</v>
      </c>
      <c r="I50" s="176">
        <v>3000</v>
      </c>
      <c r="J50" s="176">
        <v>0</v>
      </c>
      <c r="K50" s="176">
        <f>SUM(E50:J50)</f>
        <v>33000</v>
      </c>
      <c r="L50" s="176">
        <v>32511</v>
      </c>
      <c r="M50" s="311">
        <f>SUM(L50/K50)</f>
        <v>0.9851818181818182</v>
      </c>
      <c r="N50" s="176">
        <v>0</v>
      </c>
      <c r="O50" s="176">
        <v>0</v>
      </c>
      <c r="P50" s="176">
        <v>0</v>
      </c>
      <c r="Q50" s="176">
        <v>0</v>
      </c>
      <c r="R50" s="176">
        <v>0</v>
      </c>
      <c r="S50" s="176">
        <v>0</v>
      </c>
      <c r="T50" s="176">
        <f>SUM(N50:S50)</f>
        <v>0</v>
      </c>
      <c r="U50" s="176">
        <v>0</v>
      </c>
      <c r="V50" s="311">
        <v>0</v>
      </c>
    </row>
    <row r="51" spans="1:22" ht="15" customHeight="1">
      <c r="A51" s="114"/>
      <c r="B51" s="114"/>
      <c r="C51" s="89">
        <v>25</v>
      </c>
      <c r="D51" s="128" t="s">
        <v>397</v>
      </c>
      <c r="E51" s="176">
        <v>16500</v>
      </c>
      <c r="F51" s="176">
        <v>0</v>
      </c>
      <c r="G51" s="176">
        <v>0</v>
      </c>
      <c r="H51" s="176">
        <v>-2500</v>
      </c>
      <c r="I51" s="176">
        <v>-13000</v>
      </c>
      <c r="J51" s="176">
        <v>0</v>
      </c>
      <c r="K51" s="176">
        <f>SUM(E51:J51)</f>
        <v>1000</v>
      </c>
      <c r="L51" s="176">
        <v>996</v>
      </c>
      <c r="M51" s="311">
        <f>SUM(L51/K51)</f>
        <v>0.996</v>
      </c>
      <c r="N51" s="176">
        <v>0</v>
      </c>
      <c r="O51" s="176">
        <v>0</v>
      </c>
      <c r="P51" s="176">
        <v>0</v>
      </c>
      <c r="Q51" s="176">
        <v>0</v>
      </c>
      <c r="R51" s="176">
        <v>0</v>
      </c>
      <c r="S51" s="176">
        <v>0</v>
      </c>
      <c r="T51" s="176">
        <f>SUM(N51:S51)</f>
        <v>0</v>
      </c>
      <c r="U51" s="176">
        <v>0</v>
      </c>
      <c r="V51" s="311">
        <v>0</v>
      </c>
    </row>
    <row r="52" spans="1:22" ht="15" customHeight="1">
      <c r="A52" s="114"/>
      <c r="B52" s="114"/>
      <c r="C52" s="89">
        <v>26</v>
      </c>
      <c r="D52" s="128" t="s">
        <v>451</v>
      </c>
      <c r="E52" s="176">
        <v>0</v>
      </c>
      <c r="F52" s="176">
        <v>0</v>
      </c>
      <c r="G52" s="176">
        <v>0</v>
      </c>
      <c r="H52" s="176">
        <v>0</v>
      </c>
      <c r="I52" s="176">
        <v>0</v>
      </c>
      <c r="J52" s="176">
        <v>0</v>
      </c>
      <c r="K52" s="176">
        <f t="shared" si="11"/>
        <v>0</v>
      </c>
      <c r="L52" s="176">
        <v>0</v>
      </c>
      <c r="M52" s="311">
        <v>0</v>
      </c>
      <c r="N52" s="176">
        <v>17000</v>
      </c>
      <c r="O52" s="176">
        <v>0</v>
      </c>
      <c r="P52" s="176">
        <v>0</v>
      </c>
      <c r="Q52" s="176">
        <v>0</v>
      </c>
      <c r="R52" s="176">
        <v>0</v>
      </c>
      <c r="S52" s="176">
        <v>0</v>
      </c>
      <c r="T52" s="176">
        <f t="shared" si="12"/>
        <v>17000</v>
      </c>
      <c r="U52" s="176">
        <v>0</v>
      </c>
      <c r="V52" s="311">
        <v>0</v>
      </c>
    </row>
    <row r="53" spans="1:22" ht="15" customHeight="1">
      <c r="A53" s="151">
        <v>3</v>
      </c>
      <c r="B53" s="152" t="s">
        <v>104</v>
      </c>
      <c r="C53" s="153"/>
      <c r="D53" s="258"/>
      <c r="E53" s="250">
        <f>E54</f>
        <v>1200</v>
      </c>
      <c r="F53" s="250">
        <f aca="true" t="shared" si="13" ref="F53:U53">F54</f>
        <v>0</v>
      </c>
      <c r="G53" s="250">
        <f t="shared" si="13"/>
        <v>0</v>
      </c>
      <c r="H53" s="250">
        <f t="shared" si="13"/>
        <v>0</v>
      </c>
      <c r="I53" s="250">
        <f t="shared" si="13"/>
        <v>0</v>
      </c>
      <c r="J53" s="250">
        <f t="shared" si="13"/>
        <v>0</v>
      </c>
      <c r="K53" s="250">
        <f t="shared" si="13"/>
        <v>1200</v>
      </c>
      <c r="L53" s="250">
        <f t="shared" si="13"/>
        <v>560</v>
      </c>
      <c r="M53" s="305">
        <f aca="true" t="shared" si="14" ref="M53:M60">SUM(L53/K53)</f>
        <v>0.4666666666666667</v>
      </c>
      <c r="N53" s="250">
        <f>N54</f>
        <v>0</v>
      </c>
      <c r="O53" s="250">
        <f t="shared" si="13"/>
        <v>0</v>
      </c>
      <c r="P53" s="250">
        <f t="shared" si="13"/>
        <v>0</v>
      </c>
      <c r="Q53" s="250">
        <f t="shared" si="13"/>
        <v>0</v>
      </c>
      <c r="R53" s="250">
        <f t="shared" si="13"/>
        <v>0</v>
      </c>
      <c r="S53" s="250">
        <f t="shared" si="13"/>
        <v>0</v>
      </c>
      <c r="T53" s="250">
        <f t="shared" si="13"/>
        <v>0</v>
      </c>
      <c r="U53" s="250">
        <f t="shared" si="13"/>
        <v>0</v>
      </c>
      <c r="V53" s="305">
        <v>0</v>
      </c>
    </row>
    <row r="54" spans="1:22" ht="15" customHeight="1">
      <c r="A54" s="79" t="s">
        <v>251</v>
      </c>
      <c r="B54" s="88" t="s">
        <v>209</v>
      </c>
      <c r="C54" s="392" t="s">
        <v>257</v>
      </c>
      <c r="D54" s="391"/>
      <c r="E54" s="252">
        <f aca="true" t="shared" si="15" ref="E54:L54">SUM(E55:E56)</f>
        <v>1200</v>
      </c>
      <c r="F54" s="252">
        <f t="shared" si="15"/>
        <v>0</v>
      </c>
      <c r="G54" s="252">
        <f t="shared" si="15"/>
        <v>0</v>
      </c>
      <c r="H54" s="252">
        <f>SUM(H55:H56)</f>
        <v>0</v>
      </c>
      <c r="I54" s="252">
        <f>SUM(I55:I56)</f>
        <v>0</v>
      </c>
      <c r="J54" s="252">
        <f t="shared" si="15"/>
        <v>0</v>
      </c>
      <c r="K54" s="252">
        <f t="shared" si="15"/>
        <v>1200</v>
      </c>
      <c r="L54" s="252">
        <f t="shared" si="15"/>
        <v>560</v>
      </c>
      <c r="M54" s="306">
        <f t="shared" si="14"/>
        <v>0.4666666666666667</v>
      </c>
      <c r="N54" s="252">
        <f aca="true" t="shared" si="16" ref="N54:U54">SUM(N55:N56)</f>
        <v>0</v>
      </c>
      <c r="O54" s="252">
        <f t="shared" si="16"/>
        <v>0</v>
      </c>
      <c r="P54" s="252">
        <f t="shared" si="16"/>
        <v>0</v>
      </c>
      <c r="Q54" s="252">
        <f>SUM(Q55:Q56)</f>
        <v>0</v>
      </c>
      <c r="R54" s="252">
        <f>SUM(R55:R56)</f>
        <v>0</v>
      </c>
      <c r="S54" s="252">
        <f t="shared" si="16"/>
        <v>0</v>
      </c>
      <c r="T54" s="252">
        <f t="shared" si="16"/>
        <v>0</v>
      </c>
      <c r="U54" s="252">
        <f t="shared" si="16"/>
        <v>0</v>
      </c>
      <c r="V54" s="306">
        <v>0</v>
      </c>
    </row>
    <row r="55" spans="1:22" ht="15" customHeight="1">
      <c r="A55" s="96"/>
      <c r="B55" s="113"/>
      <c r="C55" s="79" t="s">
        <v>24</v>
      </c>
      <c r="D55" s="111" t="s">
        <v>240</v>
      </c>
      <c r="E55" s="355">
        <v>700</v>
      </c>
      <c r="F55" s="259">
        <v>0</v>
      </c>
      <c r="G55" s="259">
        <v>0</v>
      </c>
      <c r="H55" s="259">
        <v>0</v>
      </c>
      <c r="I55" s="259">
        <v>0</v>
      </c>
      <c r="J55" s="259">
        <v>0</v>
      </c>
      <c r="K55" s="259">
        <f>SUM(E55:J55)</f>
        <v>700</v>
      </c>
      <c r="L55" s="259">
        <v>560</v>
      </c>
      <c r="M55" s="311">
        <f t="shared" si="14"/>
        <v>0.8</v>
      </c>
      <c r="N55" s="355">
        <v>0</v>
      </c>
      <c r="O55" s="259">
        <v>0</v>
      </c>
      <c r="P55" s="259">
        <v>0</v>
      </c>
      <c r="Q55" s="259">
        <v>0</v>
      </c>
      <c r="R55" s="259">
        <v>0</v>
      </c>
      <c r="S55" s="259">
        <v>0</v>
      </c>
      <c r="T55" s="259">
        <f>SUM(N55:S55)</f>
        <v>0</v>
      </c>
      <c r="U55" s="259">
        <v>0</v>
      </c>
      <c r="V55" s="311">
        <v>0</v>
      </c>
    </row>
    <row r="56" spans="1:22" ht="15" customHeight="1">
      <c r="A56" s="96"/>
      <c r="B56" s="113"/>
      <c r="C56" s="79" t="s">
        <v>25</v>
      </c>
      <c r="D56" s="111" t="s">
        <v>241</v>
      </c>
      <c r="E56" s="176">
        <v>500</v>
      </c>
      <c r="F56" s="176">
        <v>0</v>
      </c>
      <c r="G56" s="176">
        <v>0</v>
      </c>
      <c r="H56" s="176">
        <v>0</v>
      </c>
      <c r="I56" s="176">
        <v>0</v>
      </c>
      <c r="J56" s="176">
        <v>0</v>
      </c>
      <c r="K56" s="176">
        <f>SUM(E56:J56)</f>
        <v>500</v>
      </c>
      <c r="L56" s="176">
        <v>0</v>
      </c>
      <c r="M56" s="311">
        <f t="shared" si="14"/>
        <v>0</v>
      </c>
      <c r="N56" s="176">
        <v>0</v>
      </c>
      <c r="O56" s="176">
        <v>0</v>
      </c>
      <c r="P56" s="176">
        <v>0</v>
      </c>
      <c r="Q56" s="176">
        <v>0</v>
      </c>
      <c r="R56" s="176">
        <v>0</v>
      </c>
      <c r="S56" s="176">
        <v>0</v>
      </c>
      <c r="T56" s="176">
        <f>SUM(N56:S56)</f>
        <v>0</v>
      </c>
      <c r="U56" s="176">
        <v>0</v>
      </c>
      <c r="V56" s="311">
        <v>0</v>
      </c>
    </row>
    <row r="57" spans="1:22" ht="15" customHeight="1">
      <c r="A57" s="151" t="s">
        <v>171</v>
      </c>
      <c r="B57" s="260" t="s">
        <v>386</v>
      </c>
      <c r="C57" s="261"/>
      <c r="D57" s="258"/>
      <c r="E57" s="250">
        <f>E58</f>
        <v>28800</v>
      </c>
      <c r="F57" s="250">
        <f aca="true" t="shared" si="17" ref="F57:U57">F58</f>
        <v>16200</v>
      </c>
      <c r="G57" s="250">
        <f t="shared" si="17"/>
        <v>0</v>
      </c>
      <c r="H57" s="250">
        <f t="shared" si="17"/>
        <v>0</v>
      </c>
      <c r="I57" s="250">
        <f t="shared" si="17"/>
        <v>0</v>
      </c>
      <c r="J57" s="250">
        <f t="shared" si="17"/>
        <v>0</v>
      </c>
      <c r="K57" s="250">
        <f t="shared" si="17"/>
        <v>45000</v>
      </c>
      <c r="L57" s="250">
        <f t="shared" si="17"/>
        <v>39928</v>
      </c>
      <c r="M57" s="305">
        <f t="shared" si="14"/>
        <v>0.8872888888888889</v>
      </c>
      <c r="N57" s="250">
        <f>N58</f>
        <v>0</v>
      </c>
      <c r="O57" s="250">
        <f t="shared" si="17"/>
        <v>0</v>
      </c>
      <c r="P57" s="250">
        <f t="shared" si="17"/>
        <v>0</v>
      </c>
      <c r="Q57" s="250">
        <f t="shared" si="17"/>
        <v>0</v>
      </c>
      <c r="R57" s="250">
        <f t="shared" si="17"/>
        <v>0</v>
      </c>
      <c r="S57" s="250">
        <f t="shared" si="17"/>
        <v>0</v>
      </c>
      <c r="T57" s="250">
        <f t="shared" si="17"/>
        <v>0</v>
      </c>
      <c r="U57" s="250">
        <f t="shared" si="17"/>
        <v>0</v>
      </c>
      <c r="V57" s="305">
        <v>0</v>
      </c>
    </row>
    <row r="58" spans="1:22" ht="15" customHeight="1">
      <c r="A58" s="79" t="s">
        <v>252</v>
      </c>
      <c r="B58" s="88" t="s">
        <v>253</v>
      </c>
      <c r="C58" s="119" t="s">
        <v>256</v>
      </c>
      <c r="D58" s="173"/>
      <c r="E58" s="252">
        <f aca="true" t="shared" si="18" ref="E58:L58">E59+E60</f>
        <v>28800</v>
      </c>
      <c r="F58" s="252">
        <f t="shared" si="18"/>
        <v>16200</v>
      </c>
      <c r="G58" s="252">
        <f t="shared" si="18"/>
        <v>0</v>
      </c>
      <c r="H58" s="252">
        <f>H59+H60</f>
        <v>0</v>
      </c>
      <c r="I58" s="252">
        <f>I59+I60</f>
        <v>0</v>
      </c>
      <c r="J58" s="252">
        <f t="shared" si="18"/>
        <v>0</v>
      </c>
      <c r="K58" s="252">
        <f t="shared" si="18"/>
        <v>45000</v>
      </c>
      <c r="L58" s="252">
        <f t="shared" si="18"/>
        <v>39928</v>
      </c>
      <c r="M58" s="306">
        <f t="shared" si="14"/>
        <v>0.8872888888888889</v>
      </c>
      <c r="N58" s="252">
        <f aca="true" t="shared" si="19" ref="N58:U58">N59+N60</f>
        <v>0</v>
      </c>
      <c r="O58" s="252">
        <f t="shared" si="19"/>
        <v>0</v>
      </c>
      <c r="P58" s="252">
        <f t="shared" si="19"/>
        <v>0</v>
      </c>
      <c r="Q58" s="252">
        <f>Q59+Q60</f>
        <v>0</v>
      </c>
      <c r="R58" s="252">
        <f>R59+R60</f>
        <v>0</v>
      </c>
      <c r="S58" s="252">
        <f t="shared" si="19"/>
        <v>0</v>
      </c>
      <c r="T58" s="252">
        <f t="shared" si="19"/>
        <v>0</v>
      </c>
      <c r="U58" s="252">
        <f t="shared" si="19"/>
        <v>0</v>
      </c>
      <c r="V58" s="306">
        <v>0</v>
      </c>
    </row>
    <row r="59" spans="1:22" ht="15" customHeight="1">
      <c r="A59" s="96"/>
      <c r="B59" s="113"/>
      <c r="C59" s="79" t="s">
        <v>24</v>
      </c>
      <c r="D59" s="111" t="s">
        <v>193</v>
      </c>
      <c r="E59" s="176">
        <v>9500</v>
      </c>
      <c r="F59" s="176">
        <v>5000</v>
      </c>
      <c r="G59" s="176">
        <v>0</v>
      </c>
      <c r="H59" s="176">
        <v>0</v>
      </c>
      <c r="I59" s="176">
        <v>1500</v>
      </c>
      <c r="J59" s="176">
        <v>0</v>
      </c>
      <c r="K59" s="176">
        <f>SUM(E59:J59)</f>
        <v>16000</v>
      </c>
      <c r="L59" s="176">
        <v>15315</v>
      </c>
      <c r="M59" s="311">
        <f t="shared" si="14"/>
        <v>0.9571875</v>
      </c>
      <c r="N59" s="176">
        <v>0</v>
      </c>
      <c r="O59" s="176">
        <v>0</v>
      </c>
      <c r="P59" s="176">
        <v>0</v>
      </c>
      <c r="Q59" s="176">
        <v>0</v>
      </c>
      <c r="R59" s="176">
        <v>0</v>
      </c>
      <c r="S59" s="176">
        <v>0</v>
      </c>
      <c r="T59" s="176">
        <f>SUM(N59:S59)</f>
        <v>0</v>
      </c>
      <c r="U59" s="176">
        <v>0</v>
      </c>
      <c r="V59" s="311">
        <v>0</v>
      </c>
    </row>
    <row r="60" spans="1:22" ht="15" customHeight="1">
      <c r="A60" s="96"/>
      <c r="B60" s="113"/>
      <c r="C60" s="79">
        <v>2</v>
      </c>
      <c r="D60" s="111" t="s">
        <v>306</v>
      </c>
      <c r="E60" s="176">
        <v>19300</v>
      </c>
      <c r="F60" s="176">
        <v>11200</v>
      </c>
      <c r="G60" s="176">
        <v>0</v>
      </c>
      <c r="H60" s="176">
        <v>0</v>
      </c>
      <c r="I60" s="176">
        <v>-1500</v>
      </c>
      <c r="J60" s="176">
        <v>0</v>
      </c>
      <c r="K60" s="176">
        <f>SUM(E60:J60)</f>
        <v>29000</v>
      </c>
      <c r="L60" s="176">
        <v>24613</v>
      </c>
      <c r="M60" s="311">
        <f t="shared" si="14"/>
        <v>0.8487241379310345</v>
      </c>
      <c r="N60" s="176">
        <v>0</v>
      </c>
      <c r="O60" s="176">
        <v>0</v>
      </c>
      <c r="P60" s="176">
        <v>0</v>
      </c>
      <c r="Q60" s="176">
        <v>0</v>
      </c>
      <c r="R60" s="176">
        <v>0</v>
      </c>
      <c r="S60" s="176">
        <v>0</v>
      </c>
      <c r="T60" s="176">
        <f>SUM(N60:S60)</f>
        <v>0</v>
      </c>
      <c r="U60" s="176">
        <v>0</v>
      </c>
      <c r="V60" s="311">
        <v>0</v>
      </c>
    </row>
    <row r="61" spans="1:20" ht="12.75">
      <c r="A61" s="10"/>
      <c r="B61" s="4"/>
      <c r="C61" s="2"/>
      <c r="D61" s="12"/>
      <c r="E61" s="31"/>
      <c r="F61" s="31"/>
      <c r="G61" s="31"/>
      <c r="H61" s="31"/>
      <c r="I61" s="31"/>
      <c r="J61" s="31"/>
      <c r="K61" s="134"/>
      <c r="L61" s="134"/>
      <c r="M61" s="134"/>
      <c r="N61" s="134"/>
      <c r="O61" s="134"/>
      <c r="P61" s="134"/>
      <c r="Q61" s="134"/>
      <c r="R61" s="134"/>
      <c r="S61" s="134"/>
      <c r="T61" s="135"/>
    </row>
    <row r="62" spans="1:20" ht="12.75">
      <c r="A62" s="10"/>
      <c r="B62" s="4"/>
      <c r="C62" s="2"/>
      <c r="D62" s="12"/>
      <c r="E62" s="31"/>
      <c r="F62" s="31"/>
      <c r="G62" s="31"/>
      <c r="H62" s="31"/>
      <c r="I62" s="31"/>
      <c r="J62" s="31"/>
      <c r="K62" s="134"/>
      <c r="L62" s="134"/>
      <c r="M62" s="134"/>
      <c r="N62" s="134"/>
      <c r="O62" s="134"/>
      <c r="P62" s="134"/>
      <c r="Q62" s="134"/>
      <c r="R62" s="134"/>
      <c r="S62" s="134"/>
      <c r="T62" s="135"/>
    </row>
    <row r="63" spans="1:20" ht="12.75">
      <c r="A63" s="10"/>
      <c r="B63" s="4"/>
      <c r="C63" s="2"/>
      <c r="D63" s="12"/>
      <c r="E63" s="12"/>
      <c r="F63" s="12"/>
      <c r="G63" s="12"/>
      <c r="H63" s="12"/>
      <c r="I63" s="12"/>
      <c r="J63" s="12"/>
      <c r="K63" s="13"/>
      <c r="L63" s="13"/>
      <c r="M63" s="13"/>
      <c r="N63" s="26"/>
      <c r="O63" s="26"/>
      <c r="P63" s="26"/>
      <c r="Q63" s="26"/>
      <c r="R63" s="26"/>
      <c r="S63" s="26"/>
      <c r="T63" s="22"/>
    </row>
    <row r="64" spans="1:20" ht="12.75">
      <c r="A64" s="10"/>
      <c r="B64" s="4"/>
      <c r="C64" s="2"/>
      <c r="D64" s="12"/>
      <c r="E64" s="12"/>
      <c r="F64" s="12"/>
      <c r="G64" s="12"/>
      <c r="H64" s="12"/>
      <c r="I64" s="12"/>
      <c r="J64" s="12"/>
      <c r="K64" s="13"/>
      <c r="L64" s="13"/>
      <c r="M64" s="13"/>
      <c r="N64" s="13"/>
      <c r="O64" s="13"/>
      <c r="P64" s="13"/>
      <c r="Q64" s="13"/>
      <c r="R64" s="13"/>
      <c r="S64" s="13"/>
      <c r="T64" s="22"/>
    </row>
    <row r="65" spans="1:20" ht="12.75">
      <c r="A65" s="10"/>
      <c r="B65" s="4"/>
      <c r="C65" s="2"/>
      <c r="D65" s="12"/>
      <c r="E65" s="12"/>
      <c r="F65" s="12"/>
      <c r="G65" s="12"/>
      <c r="H65" s="12"/>
      <c r="I65" s="12"/>
      <c r="J65" s="12"/>
      <c r="K65" s="13"/>
      <c r="L65" s="13"/>
      <c r="M65" s="13"/>
      <c r="N65" s="13"/>
      <c r="O65" s="13"/>
      <c r="P65" s="13"/>
      <c r="Q65" s="13"/>
      <c r="R65" s="13"/>
      <c r="S65" s="13"/>
      <c r="T65" s="22"/>
    </row>
    <row r="66" spans="1:20" ht="12.75">
      <c r="A66" s="10"/>
      <c r="B66" s="4"/>
      <c r="C66" s="2"/>
      <c r="D66" s="12"/>
      <c r="E66" s="12"/>
      <c r="F66" s="12"/>
      <c r="G66" s="12"/>
      <c r="H66" s="12"/>
      <c r="I66" s="12"/>
      <c r="J66" s="12"/>
      <c r="K66" s="13"/>
      <c r="L66" s="13"/>
      <c r="M66" s="13"/>
      <c r="N66" s="13"/>
      <c r="O66" s="13"/>
      <c r="P66" s="13"/>
      <c r="Q66" s="13"/>
      <c r="R66" s="13"/>
      <c r="S66" s="13"/>
      <c r="T66" s="22"/>
    </row>
    <row r="67" spans="1:20" ht="12.75">
      <c r="A67" s="10"/>
      <c r="B67" s="4"/>
      <c r="C67" s="2"/>
      <c r="D67" s="12"/>
      <c r="E67" s="12"/>
      <c r="F67" s="12"/>
      <c r="G67" s="12"/>
      <c r="H67" s="12"/>
      <c r="I67" s="12"/>
      <c r="J67" s="12"/>
      <c r="K67" s="13"/>
      <c r="L67" s="13"/>
      <c r="M67" s="13"/>
      <c r="N67" s="13"/>
      <c r="O67" s="13"/>
      <c r="P67" s="13"/>
      <c r="Q67" s="13"/>
      <c r="R67" s="13"/>
      <c r="S67" s="13"/>
      <c r="T67" s="22"/>
    </row>
    <row r="68" spans="1:20" ht="12.75">
      <c r="A68" s="10"/>
      <c r="B68" s="4"/>
      <c r="C68" s="2"/>
      <c r="D68" s="12"/>
      <c r="E68" s="12"/>
      <c r="F68" s="12"/>
      <c r="G68" s="12"/>
      <c r="H68" s="12"/>
      <c r="I68" s="12"/>
      <c r="J68" s="12"/>
      <c r="K68" s="13"/>
      <c r="L68" s="13"/>
      <c r="M68" s="13"/>
      <c r="N68" s="13"/>
      <c r="O68" s="13"/>
      <c r="P68" s="13"/>
      <c r="Q68" s="13"/>
      <c r="R68" s="13"/>
      <c r="S68" s="13"/>
      <c r="T68" s="22"/>
    </row>
    <row r="69" spans="1:20" ht="12.75">
      <c r="A69" s="10"/>
      <c r="B69" s="4"/>
      <c r="C69" s="2"/>
      <c r="D69" s="12"/>
      <c r="E69" s="12"/>
      <c r="F69" s="12"/>
      <c r="G69" s="12"/>
      <c r="H69" s="12"/>
      <c r="I69" s="12"/>
      <c r="J69" s="12"/>
      <c r="K69" s="13"/>
      <c r="L69" s="13"/>
      <c r="M69" s="13"/>
      <c r="N69" s="13"/>
      <c r="O69" s="13"/>
      <c r="P69" s="13"/>
      <c r="Q69" s="13"/>
      <c r="R69" s="13"/>
      <c r="S69" s="13"/>
      <c r="T69" s="22"/>
    </row>
    <row r="70" spans="1:20" ht="12.75">
      <c r="A70" s="10"/>
      <c r="B70" s="4"/>
      <c r="C70" s="2"/>
      <c r="D70" s="12"/>
      <c r="E70" s="12"/>
      <c r="F70" s="12"/>
      <c r="G70" s="12"/>
      <c r="H70" s="12"/>
      <c r="I70" s="12"/>
      <c r="J70" s="12"/>
      <c r="K70" s="13"/>
      <c r="L70" s="13"/>
      <c r="M70" s="13"/>
      <c r="N70" s="13"/>
      <c r="O70" s="13"/>
      <c r="P70" s="13"/>
      <c r="Q70" s="13"/>
      <c r="R70" s="13"/>
      <c r="S70" s="13"/>
      <c r="T70" s="22"/>
    </row>
    <row r="71" spans="1:20" ht="12.75">
      <c r="A71" s="10"/>
      <c r="B71" s="4"/>
      <c r="C71" s="2"/>
      <c r="D71" s="12"/>
      <c r="E71" s="12"/>
      <c r="F71" s="12"/>
      <c r="G71" s="12"/>
      <c r="H71" s="12"/>
      <c r="I71" s="12"/>
      <c r="J71" s="12"/>
      <c r="K71" s="13"/>
      <c r="L71" s="13"/>
      <c r="M71" s="13"/>
      <c r="N71" s="13"/>
      <c r="O71" s="13"/>
      <c r="P71" s="13"/>
      <c r="Q71" s="13"/>
      <c r="R71" s="13"/>
      <c r="S71" s="13"/>
      <c r="T71" s="22"/>
    </row>
    <row r="72" spans="1:20" ht="12.75">
      <c r="A72" s="10"/>
      <c r="B72" s="4"/>
      <c r="C72" s="2"/>
      <c r="D72" s="12"/>
      <c r="E72" s="12"/>
      <c r="F72" s="12"/>
      <c r="G72" s="12"/>
      <c r="H72" s="12"/>
      <c r="I72" s="12"/>
      <c r="J72" s="12"/>
      <c r="K72" s="13"/>
      <c r="L72" s="13"/>
      <c r="M72" s="13"/>
      <c r="N72" s="13"/>
      <c r="O72" s="13"/>
      <c r="P72" s="13"/>
      <c r="Q72" s="13"/>
      <c r="R72" s="13"/>
      <c r="S72" s="13"/>
      <c r="T72" s="22"/>
    </row>
    <row r="73" spans="1:22" s="11" customFormat="1" ht="12.75">
      <c r="A73" s="10"/>
      <c r="B73" s="4"/>
      <c r="C73" s="2"/>
      <c r="D73" s="12"/>
      <c r="E73" s="12"/>
      <c r="F73" s="12"/>
      <c r="G73" s="12"/>
      <c r="H73" s="12"/>
      <c r="I73" s="12"/>
      <c r="J73" s="12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5"/>
      <c r="V73" s="15"/>
    </row>
    <row r="74" spans="1:22" s="11" customFormat="1" ht="12.75">
      <c r="A74" s="10"/>
      <c r="B74" s="4"/>
      <c r="C74" s="2"/>
      <c r="D74" s="12"/>
      <c r="E74" s="12"/>
      <c r="F74" s="12"/>
      <c r="G74" s="12"/>
      <c r="H74" s="12"/>
      <c r="I74" s="12"/>
      <c r="J74" s="12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5"/>
      <c r="V74" s="15"/>
    </row>
    <row r="75" spans="1:22" s="11" customFormat="1" ht="12.75">
      <c r="A75" s="10"/>
      <c r="B75" s="4"/>
      <c r="C75" s="2"/>
      <c r="D75" s="12"/>
      <c r="E75" s="12"/>
      <c r="F75" s="12"/>
      <c r="G75" s="12"/>
      <c r="H75" s="12"/>
      <c r="I75" s="12"/>
      <c r="J75" s="12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5"/>
      <c r="V75" s="15"/>
    </row>
    <row r="76" spans="1:22" s="11" customFormat="1" ht="12.75">
      <c r="A76" s="10"/>
      <c r="B76" s="4"/>
      <c r="C76" s="2"/>
      <c r="D76" s="12"/>
      <c r="E76" s="12"/>
      <c r="F76" s="12"/>
      <c r="G76" s="12"/>
      <c r="H76" s="12"/>
      <c r="I76" s="12"/>
      <c r="J76" s="12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5"/>
      <c r="V76" s="15"/>
    </row>
    <row r="77" spans="1:22" s="11" customFormat="1" ht="12.75">
      <c r="A77" s="10"/>
      <c r="B77" s="4"/>
      <c r="C77" s="2"/>
      <c r="D77" s="12"/>
      <c r="E77" s="12"/>
      <c r="F77" s="12"/>
      <c r="G77" s="12"/>
      <c r="H77" s="12"/>
      <c r="I77" s="12"/>
      <c r="J77" s="12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5"/>
      <c r="V77" s="15"/>
    </row>
    <row r="78" spans="1:22" s="11" customFormat="1" ht="12.75">
      <c r="A78" s="10"/>
      <c r="B78" s="4"/>
      <c r="C78" s="2"/>
      <c r="D78" s="12"/>
      <c r="E78" s="12"/>
      <c r="F78" s="12"/>
      <c r="G78" s="12"/>
      <c r="H78" s="12"/>
      <c r="I78" s="12"/>
      <c r="J78" s="12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5"/>
      <c r="V78" s="15"/>
    </row>
    <row r="79" spans="1:22" s="11" customFormat="1" ht="12.75">
      <c r="A79" s="10"/>
      <c r="B79" s="4"/>
      <c r="C79" s="2"/>
      <c r="D79" s="12"/>
      <c r="E79" s="12"/>
      <c r="F79" s="12"/>
      <c r="G79" s="12"/>
      <c r="H79" s="12"/>
      <c r="I79" s="12"/>
      <c r="J79" s="12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5"/>
      <c r="V79" s="15"/>
    </row>
    <row r="80" spans="1:22" s="11" customFormat="1" ht="12.75">
      <c r="A80" s="10"/>
      <c r="B80" s="4"/>
      <c r="C80" s="2"/>
      <c r="D80" s="12"/>
      <c r="E80" s="12"/>
      <c r="F80" s="12"/>
      <c r="G80" s="12"/>
      <c r="H80" s="12"/>
      <c r="I80" s="12"/>
      <c r="J80" s="12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5"/>
      <c r="V80" s="15"/>
    </row>
    <row r="83" ht="12.75">
      <c r="T83" s="16"/>
    </row>
    <row r="84" ht="12.75">
      <c r="T84" s="16"/>
    </row>
    <row r="85" spans="14:20" ht="12.75">
      <c r="N85" s="3"/>
      <c r="O85" s="3"/>
      <c r="P85" s="3"/>
      <c r="Q85" s="3"/>
      <c r="R85" s="3"/>
      <c r="S85" s="3"/>
      <c r="T85" s="16"/>
    </row>
    <row r="86" spans="14:20" ht="12.75">
      <c r="N86" s="3"/>
      <c r="O86" s="3"/>
      <c r="P86" s="3"/>
      <c r="Q86" s="3"/>
      <c r="R86" s="3"/>
      <c r="S86" s="3"/>
      <c r="T86" s="16"/>
    </row>
    <row r="89" spans="11:13" ht="12.75">
      <c r="K89" s="3"/>
      <c r="L89" s="3"/>
      <c r="M89" s="3"/>
    </row>
  </sheetData>
  <sheetProtection/>
  <mergeCells count="26">
    <mergeCell ref="A3:V3"/>
    <mergeCell ref="U5:U6"/>
    <mergeCell ref="V5:V6"/>
    <mergeCell ref="J5:J6"/>
    <mergeCell ref="S5:S6"/>
    <mergeCell ref="E4:M4"/>
    <mergeCell ref="A5:A6"/>
    <mergeCell ref="B5:B6"/>
    <mergeCell ref="G5:G6"/>
    <mergeCell ref="P5:P6"/>
    <mergeCell ref="C54:D54"/>
    <mergeCell ref="E5:E6"/>
    <mergeCell ref="L5:L6"/>
    <mergeCell ref="M5:M6"/>
    <mergeCell ref="N5:N6"/>
    <mergeCell ref="D5:D6"/>
    <mergeCell ref="I5:I6"/>
    <mergeCell ref="N4:V4"/>
    <mergeCell ref="K5:K6"/>
    <mergeCell ref="F5:F6"/>
    <mergeCell ref="O5:O6"/>
    <mergeCell ref="T5:T6"/>
    <mergeCell ref="C5:C6"/>
    <mergeCell ref="H5:H6"/>
    <mergeCell ref="Q5:Q6"/>
    <mergeCell ref="R5:R6"/>
  </mergeCells>
  <printOptions horizontalCentered="1"/>
  <pageMargins left="0.7874015748031497" right="0.7874015748031497" top="0.984251968503937" bottom="0.8661417322834646" header="0.5118110236220472" footer="0.5118110236220472"/>
  <pageSetup firstPageNumber="10" useFirstPageNumber="1" fitToHeight="1" fitToWidth="1" horizontalDpi="600" verticalDpi="600" orientation="landscape" paperSize="9" scale="50" r:id="rId1"/>
  <rowBreaks count="1" manualBreakCount="1"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Y75"/>
  <sheetViews>
    <sheetView view="pageBreakPreview" zoomScaleSheetLayoutView="100" zoomScalePageLayoutView="75" workbookViewId="0" topLeftCell="A1">
      <selection activeCell="T2" sqref="T2"/>
    </sheetView>
  </sheetViews>
  <sheetFormatPr defaultColWidth="9.140625" defaultRowHeight="12.75"/>
  <cols>
    <col min="1" max="1" width="4.28125" style="56" customWidth="1"/>
    <col min="2" max="2" width="9.7109375" style="57" customWidth="1"/>
    <col min="3" max="3" width="3.421875" style="57" customWidth="1"/>
    <col min="4" max="4" width="46.28125" style="57" customWidth="1"/>
    <col min="5" max="5" width="9.140625" style="58" customWidth="1"/>
    <col min="6" max="10" width="9.28125" style="58" hidden="1" customWidth="1"/>
    <col min="11" max="11" width="9.00390625" style="57" customWidth="1"/>
    <col min="12" max="14" width="9.140625" style="57" customWidth="1"/>
    <col min="15" max="18" width="9.00390625" style="57" hidden="1" customWidth="1"/>
    <col min="19" max="19" width="8.7109375" style="57" hidden="1" customWidth="1"/>
    <col min="20" max="20" width="8.8515625" style="59" customWidth="1"/>
    <col min="21" max="22" width="9.140625" style="57" customWidth="1"/>
    <col min="23" max="16384" width="9.140625" style="57" customWidth="1"/>
  </cols>
  <sheetData>
    <row r="1" spans="1:20" ht="15" customHeight="1">
      <c r="A1" s="245" t="s">
        <v>353</v>
      </c>
      <c r="B1" s="247"/>
      <c r="C1" s="247"/>
      <c r="D1" s="247"/>
      <c r="E1" s="262"/>
      <c r="F1" s="262"/>
      <c r="G1" s="262"/>
      <c r="H1" s="262"/>
      <c r="I1" s="262"/>
      <c r="J1" s="262"/>
      <c r="K1" s="263"/>
      <c r="L1" s="263"/>
      <c r="M1" s="263"/>
      <c r="N1" s="263"/>
      <c r="O1" s="263"/>
      <c r="P1" s="263"/>
      <c r="Q1" s="263"/>
      <c r="R1" s="263"/>
      <c r="S1" s="263"/>
      <c r="T1" s="264"/>
    </row>
    <row r="2" spans="1:20" ht="15" customHeight="1">
      <c r="A2" s="245"/>
      <c r="B2" s="247"/>
      <c r="C2" s="247"/>
      <c r="D2" s="247"/>
      <c r="E2" s="262"/>
      <c r="F2" s="262"/>
      <c r="G2" s="262"/>
      <c r="H2" s="262"/>
      <c r="I2" s="262"/>
      <c r="J2" s="262"/>
      <c r="K2" s="263"/>
      <c r="L2" s="263"/>
      <c r="M2" s="263"/>
      <c r="N2" s="263"/>
      <c r="O2" s="263"/>
      <c r="P2" s="263"/>
      <c r="Q2" s="263"/>
      <c r="R2" s="263"/>
      <c r="S2" s="263"/>
      <c r="T2" s="264"/>
    </row>
    <row r="3" spans="1:22" ht="15" customHeight="1">
      <c r="A3" s="406" t="s">
        <v>416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8"/>
      <c r="V3" s="409"/>
    </row>
    <row r="4" spans="1:22" ht="15.75" customHeight="1">
      <c r="A4" s="298"/>
      <c r="B4" s="299"/>
      <c r="C4" s="299"/>
      <c r="D4" s="300"/>
      <c r="E4" s="410" t="s">
        <v>30</v>
      </c>
      <c r="F4" s="411"/>
      <c r="G4" s="411"/>
      <c r="H4" s="411"/>
      <c r="I4" s="411"/>
      <c r="J4" s="411"/>
      <c r="K4" s="412"/>
      <c r="L4" s="412"/>
      <c r="M4" s="413"/>
      <c r="N4" s="401" t="s">
        <v>29</v>
      </c>
      <c r="O4" s="402"/>
      <c r="P4" s="402"/>
      <c r="Q4" s="402"/>
      <c r="R4" s="402"/>
      <c r="S4" s="402"/>
      <c r="T4" s="403"/>
      <c r="U4" s="404"/>
      <c r="V4" s="405"/>
    </row>
    <row r="5" spans="1:22" ht="27.75" customHeight="1">
      <c r="A5" s="398" t="s">
        <v>190</v>
      </c>
      <c r="B5" s="397" t="s">
        <v>159</v>
      </c>
      <c r="C5" s="400"/>
      <c r="D5" s="396" t="s">
        <v>160</v>
      </c>
      <c r="E5" s="386" t="s">
        <v>430</v>
      </c>
      <c r="F5" s="386" t="s">
        <v>457</v>
      </c>
      <c r="G5" s="386" t="s">
        <v>390</v>
      </c>
      <c r="H5" s="386" t="s">
        <v>461</v>
      </c>
      <c r="I5" s="386" t="s">
        <v>464</v>
      </c>
      <c r="J5" s="386" t="s">
        <v>472</v>
      </c>
      <c r="K5" s="386" t="s">
        <v>362</v>
      </c>
      <c r="L5" s="384" t="s">
        <v>469</v>
      </c>
      <c r="M5" s="384" t="s">
        <v>371</v>
      </c>
      <c r="N5" s="386" t="s">
        <v>430</v>
      </c>
      <c r="O5" s="386" t="s">
        <v>457</v>
      </c>
      <c r="P5" s="386" t="s">
        <v>390</v>
      </c>
      <c r="Q5" s="386" t="s">
        <v>461</v>
      </c>
      <c r="R5" s="386" t="s">
        <v>464</v>
      </c>
      <c r="S5" s="386" t="s">
        <v>472</v>
      </c>
      <c r="T5" s="386" t="s">
        <v>362</v>
      </c>
      <c r="U5" s="384" t="s">
        <v>469</v>
      </c>
      <c r="V5" s="384" t="s">
        <v>371</v>
      </c>
    </row>
    <row r="6" spans="1:22" ht="27.75" customHeight="1">
      <c r="A6" s="399"/>
      <c r="B6" s="397"/>
      <c r="C6" s="400"/>
      <c r="D6" s="396"/>
      <c r="E6" s="386"/>
      <c r="F6" s="386"/>
      <c r="G6" s="386"/>
      <c r="H6" s="386"/>
      <c r="I6" s="386"/>
      <c r="J6" s="386"/>
      <c r="K6" s="386"/>
      <c r="L6" s="385"/>
      <c r="M6" s="385"/>
      <c r="N6" s="386"/>
      <c r="O6" s="386"/>
      <c r="P6" s="386"/>
      <c r="Q6" s="386"/>
      <c r="R6" s="386"/>
      <c r="S6" s="386"/>
      <c r="T6" s="386"/>
      <c r="U6" s="385"/>
      <c r="V6" s="385"/>
    </row>
    <row r="7" spans="1:22" ht="15" customHeight="1">
      <c r="A7" s="97" t="s">
        <v>358</v>
      </c>
      <c r="B7" s="98"/>
      <c r="C7" s="265"/>
      <c r="D7" s="216"/>
      <c r="E7" s="246">
        <f aca="true" t="shared" si="0" ref="E7:L7">E8+E47+E51+E54+E55</f>
        <v>733064</v>
      </c>
      <c r="F7" s="246">
        <f t="shared" si="0"/>
        <v>7500</v>
      </c>
      <c r="G7" s="246">
        <f t="shared" si="0"/>
        <v>0</v>
      </c>
      <c r="H7" s="246">
        <f>H8+H47+H51+H54+H55</f>
        <v>44250</v>
      </c>
      <c r="I7" s="246">
        <f>I8+I47+I51+I54+I55</f>
        <v>0</v>
      </c>
      <c r="J7" s="246">
        <f t="shared" si="0"/>
        <v>0</v>
      </c>
      <c r="K7" s="246">
        <f t="shared" si="0"/>
        <v>784814</v>
      </c>
      <c r="L7" s="246">
        <f t="shared" si="0"/>
        <v>691872</v>
      </c>
      <c r="M7" s="310">
        <f aca="true" t="shared" si="1" ref="M7:M23">SUM(L7/K7)</f>
        <v>0.8815744877130123</v>
      </c>
      <c r="N7" s="246">
        <f aca="true" t="shared" si="2" ref="N7:U7">N8+N47+N51+N54+N55</f>
        <v>0</v>
      </c>
      <c r="O7" s="246">
        <f t="shared" si="2"/>
        <v>0</v>
      </c>
      <c r="P7" s="246">
        <f t="shared" si="2"/>
        <v>0</v>
      </c>
      <c r="Q7" s="246">
        <f>Q8+Q47+Q51+Q54+Q55</f>
        <v>0</v>
      </c>
      <c r="R7" s="246">
        <f>R8+R47+R51+R54+R55</f>
        <v>0</v>
      </c>
      <c r="S7" s="246">
        <f t="shared" si="2"/>
        <v>0</v>
      </c>
      <c r="T7" s="246">
        <f t="shared" si="2"/>
        <v>0</v>
      </c>
      <c r="U7" s="246">
        <f t="shared" si="2"/>
        <v>0</v>
      </c>
      <c r="V7" s="310">
        <v>0</v>
      </c>
    </row>
    <row r="8" spans="1:22" ht="15" customHeight="1">
      <c r="A8" s="219">
        <v>1</v>
      </c>
      <c r="B8" s="220" t="s">
        <v>10</v>
      </c>
      <c r="C8" s="266"/>
      <c r="D8" s="221"/>
      <c r="E8" s="267">
        <f aca="true" t="shared" si="3" ref="E8:L8">E9+E45</f>
        <v>731131</v>
      </c>
      <c r="F8" s="267">
        <f t="shared" si="3"/>
        <v>7500</v>
      </c>
      <c r="G8" s="267">
        <f t="shared" si="3"/>
        <v>0</v>
      </c>
      <c r="H8" s="267">
        <f>H9+H45</f>
        <v>44250</v>
      </c>
      <c r="I8" s="267">
        <f>I9+I45</f>
        <v>0</v>
      </c>
      <c r="J8" s="267">
        <f t="shared" si="3"/>
        <v>0</v>
      </c>
      <c r="K8" s="267">
        <f t="shared" si="3"/>
        <v>782881</v>
      </c>
      <c r="L8" s="267">
        <f t="shared" si="3"/>
        <v>690222</v>
      </c>
      <c r="M8" s="305">
        <f t="shared" si="1"/>
        <v>0.8816435703510496</v>
      </c>
      <c r="N8" s="267">
        <f aca="true" t="shared" si="4" ref="N8:U8">N9+N45</f>
        <v>0</v>
      </c>
      <c r="O8" s="267">
        <f t="shared" si="4"/>
        <v>0</v>
      </c>
      <c r="P8" s="267">
        <f t="shared" si="4"/>
        <v>0</v>
      </c>
      <c r="Q8" s="267">
        <f>Q9+Q45</f>
        <v>0</v>
      </c>
      <c r="R8" s="267">
        <f>R9+R45</f>
        <v>0</v>
      </c>
      <c r="S8" s="267">
        <f t="shared" si="4"/>
        <v>0</v>
      </c>
      <c r="T8" s="267">
        <f t="shared" si="4"/>
        <v>0</v>
      </c>
      <c r="U8" s="267">
        <f t="shared" si="4"/>
        <v>0</v>
      </c>
      <c r="V8" s="305">
        <v>0</v>
      </c>
    </row>
    <row r="9" spans="1:22" ht="15" customHeight="1">
      <c r="A9" s="223" t="s">
        <v>245</v>
      </c>
      <c r="B9" s="224" t="s">
        <v>242</v>
      </c>
      <c r="C9" s="393" t="s">
        <v>243</v>
      </c>
      <c r="D9" s="394"/>
      <c r="E9" s="121">
        <f aca="true" t="shared" si="5" ref="E9:L9">SUM(E10:E44)</f>
        <v>730174</v>
      </c>
      <c r="F9" s="121">
        <f t="shared" si="5"/>
        <v>7500</v>
      </c>
      <c r="G9" s="121">
        <f t="shared" si="5"/>
        <v>0</v>
      </c>
      <c r="H9" s="121">
        <f>SUM(H10:H44)</f>
        <v>44250</v>
      </c>
      <c r="I9" s="121">
        <f>SUM(I10:I44)</f>
        <v>0</v>
      </c>
      <c r="J9" s="121">
        <f t="shared" si="5"/>
        <v>-27</v>
      </c>
      <c r="K9" s="121">
        <f t="shared" si="5"/>
        <v>781897</v>
      </c>
      <c r="L9" s="121">
        <f t="shared" si="5"/>
        <v>689238</v>
      </c>
      <c r="M9" s="306">
        <f t="shared" si="1"/>
        <v>0.8814946214143295</v>
      </c>
      <c r="N9" s="121">
        <f aca="true" t="shared" si="6" ref="N9:U9">SUM(N10:N44)</f>
        <v>0</v>
      </c>
      <c r="O9" s="121">
        <f t="shared" si="6"/>
        <v>0</v>
      </c>
      <c r="P9" s="121">
        <f t="shared" si="6"/>
        <v>0</v>
      </c>
      <c r="Q9" s="121">
        <f>SUM(Q10:Q44)</f>
        <v>0</v>
      </c>
      <c r="R9" s="121">
        <f>SUM(R10:R44)</f>
        <v>0</v>
      </c>
      <c r="S9" s="121">
        <f t="shared" si="6"/>
        <v>0</v>
      </c>
      <c r="T9" s="121">
        <f t="shared" si="6"/>
        <v>0</v>
      </c>
      <c r="U9" s="121">
        <f t="shared" si="6"/>
        <v>0</v>
      </c>
      <c r="V9" s="306">
        <v>0</v>
      </c>
    </row>
    <row r="10" spans="1:22" ht="15" customHeight="1">
      <c r="A10" s="229"/>
      <c r="B10" s="225"/>
      <c r="C10" s="387" t="s">
        <v>24</v>
      </c>
      <c r="D10" s="128" t="s">
        <v>323</v>
      </c>
      <c r="E10" s="359">
        <v>51600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f aca="true" t="shared" si="7" ref="K10:K44">SUM(E10:J10)</f>
        <v>51600</v>
      </c>
      <c r="L10" s="101">
        <v>51039</v>
      </c>
      <c r="M10" s="311">
        <f t="shared" si="1"/>
        <v>0.9891279069767441</v>
      </c>
      <c r="N10" s="133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  <c r="T10" s="101">
        <f aca="true" t="shared" si="8" ref="T10:T44">SUM(N10:S10)</f>
        <v>0</v>
      </c>
      <c r="U10" s="133">
        <v>0</v>
      </c>
      <c r="V10" s="311">
        <v>0</v>
      </c>
    </row>
    <row r="11" spans="1:22" ht="15" customHeight="1">
      <c r="A11" s="229"/>
      <c r="B11" s="225"/>
      <c r="C11" s="388"/>
      <c r="D11" s="128" t="s">
        <v>324</v>
      </c>
      <c r="E11" s="359">
        <v>289800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1">
        <f t="shared" si="7"/>
        <v>289800</v>
      </c>
      <c r="L11" s="101">
        <v>285999</v>
      </c>
      <c r="M11" s="311">
        <f t="shared" si="1"/>
        <v>0.9868840579710145</v>
      </c>
      <c r="N11" s="133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  <c r="T11" s="101">
        <f t="shared" si="8"/>
        <v>0</v>
      </c>
      <c r="U11" s="133">
        <v>0</v>
      </c>
      <c r="V11" s="311">
        <v>0</v>
      </c>
    </row>
    <row r="12" spans="1:22" ht="15" customHeight="1">
      <c r="A12" s="229"/>
      <c r="B12" s="225"/>
      <c r="C12" s="170" t="s">
        <v>25</v>
      </c>
      <c r="D12" s="127" t="s">
        <v>161</v>
      </c>
      <c r="E12" s="359">
        <v>127038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1">
        <f t="shared" si="7"/>
        <v>127038</v>
      </c>
      <c r="L12" s="101">
        <v>123543</v>
      </c>
      <c r="M12" s="311">
        <f t="shared" si="1"/>
        <v>0.972488546734048</v>
      </c>
      <c r="N12" s="133">
        <v>0</v>
      </c>
      <c r="O12" s="101">
        <v>0</v>
      </c>
      <c r="P12" s="101">
        <v>0</v>
      </c>
      <c r="Q12" s="101">
        <v>0</v>
      </c>
      <c r="R12" s="101">
        <v>0</v>
      </c>
      <c r="S12" s="101">
        <v>0</v>
      </c>
      <c r="T12" s="101">
        <f t="shared" si="8"/>
        <v>0</v>
      </c>
      <c r="U12" s="133">
        <v>0</v>
      </c>
      <c r="V12" s="311">
        <v>0</v>
      </c>
    </row>
    <row r="13" spans="1:22" ht="15" customHeight="1">
      <c r="A13" s="229"/>
      <c r="B13" s="225"/>
      <c r="C13" s="170" t="s">
        <v>26</v>
      </c>
      <c r="D13" s="127" t="s">
        <v>327</v>
      </c>
      <c r="E13" s="359">
        <v>300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f t="shared" si="7"/>
        <v>300</v>
      </c>
      <c r="L13" s="101">
        <v>242</v>
      </c>
      <c r="M13" s="311">
        <f t="shared" si="1"/>
        <v>0.8066666666666666</v>
      </c>
      <c r="N13" s="133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  <c r="T13" s="101">
        <f t="shared" si="8"/>
        <v>0</v>
      </c>
      <c r="U13" s="133">
        <v>0</v>
      </c>
      <c r="V13" s="311">
        <v>0</v>
      </c>
    </row>
    <row r="14" spans="1:22" ht="15" customHeight="1">
      <c r="A14" s="229"/>
      <c r="B14" s="225"/>
      <c r="C14" s="170" t="s">
        <v>27</v>
      </c>
      <c r="D14" s="127" t="s">
        <v>16</v>
      </c>
      <c r="E14" s="359">
        <v>41034</v>
      </c>
      <c r="F14" s="101">
        <v>0</v>
      </c>
      <c r="G14" s="101">
        <v>0</v>
      </c>
      <c r="H14" s="101">
        <v>0</v>
      </c>
      <c r="I14" s="101">
        <v>2000</v>
      </c>
      <c r="J14" s="101">
        <v>1581</v>
      </c>
      <c r="K14" s="101">
        <f t="shared" si="7"/>
        <v>44615</v>
      </c>
      <c r="L14" s="101">
        <v>44615</v>
      </c>
      <c r="M14" s="311">
        <f t="shared" si="1"/>
        <v>1</v>
      </c>
      <c r="N14" s="133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  <c r="T14" s="101">
        <f t="shared" si="8"/>
        <v>0</v>
      </c>
      <c r="U14" s="133">
        <v>0</v>
      </c>
      <c r="V14" s="311">
        <v>0</v>
      </c>
    </row>
    <row r="15" spans="1:22" ht="15" customHeight="1">
      <c r="A15" s="229"/>
      <c r="B15" s="225"/>
      <c r="C15" s="170" t="s">
        <v>28</v>
      </c>
      <c r="D15" s="127" t="s">
        <v>13</v>
      </c>
      <c r="E15" s="359">
        <v>14000</v>
      </c>
      <c r="F15" s="101">
        <v>-500</v>
      </c>
      <c r="G15" s="101">
        <v>0</v>
      </c>
      <c r="H15" s="101">
        <v>0</v>
      </c>
      <c r="I15" s="101">
        <v>0</v>
      </c>
      <c r="J15" s="101">
        <v>0</v>
      </c>
      <c r="K15" s="101">
        <f t="shared" si="7"/>
        <v>13500</v>
      </c>
      <c r="L15" s="101">
        <v>11262</v>
      </c>
      <c r="M15" s="311">
        <f t="shared" si="1"/>
        <v>0.8342222222222222</v>
      </c>
      <c r="N15" s="133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  <c r="T15" s="101">
        <f t="shared" si="8"/>
        <v>0</v>
      </c>
      <c r="U15" s="133">
        <v>0</v>
      </c>
      <c r="V15" s="311">
        <v>0</v>
      </c>
    </row>
    <row r="16" spans="1:22" ht="15" customHeight="1">
      <c r="A16" s="229"/>
      <c r="B16" s="225"/>
      <c r="C16" s="218">
        <v>6</v>
      </c>
      <c r="D16" s="129" t="s">
        <v>325</v>
      </c>
      <c r="E16" s="359">
        <v>3000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f t="shared" si="7"/>
        <v>3000</v>
      </c>
      <c r="L16" s="101">
        <v>1594</v>
      </c>
      <c r="M16" s="311">
        <f t="shared" si="1"/>
        <v>0.5313333333333333</v>
      </c>
      <c r="N16" s="133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  <c r="T16" s="101">
        <f t="shared" si="8"/>
        <v>0</v>
      </c>
      <c r="U16" s="133">
        <v>0</v>
      </c>
      <c r="V16" s="311">
        <v>0</v>
      </c>
    </row>
    <row r="17" spans="1:22" ht="15" customHeight="1">
      <c r="A17" s="268"/>
      <c r="B17" s="269"/>
      <c r="C17" s="293" t="s">
        <v>41</v>
      </c>
      <c r="D17" s="128" t="s">
        <v>80</v>
      </c>
      <c r="E17" s="359">
        <v>3300</v>
      </c>
      <c r="F17" s="101">
        <v>0</v>
      </c>
      <c r="G17" s="101">
        <v>0</v>
      </c>
      <c r="H17" s="101">
        <v>1500</v>
      </c>
      <c r="I17" s="101">
        <v>0</v>
      </c>
      <c r="J17" s="101">
        <v>0</v>
      </c>
      <c r="K17" s="101">
        <f t="shared" si="7"/>
        <v>4800</v>
      </c>
      <c r="L17" s="101">
        <v>4387</v>
      </c>
      <c r="M17" s="311">
        <f t="shared" si="1"/>
        <v>0.9139583333333333</v>
      </c>
      <c r="N17" s="133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  <c r="T17" s="101">
        <f t="shared" si="8"/>
        <v>0</v>
      </c>
      <c r="U17" s="133">
        <v>0</v>
      </c>
      <c r="V17" s="311">
        <v>0</v>
      </c>
    </row>
    <row r="18" spans="1:22" ht="15" customHeight="1">
      <c r="A18" s="229"/>
      <c r="B18" s="225"/>
      <c r="C18" s="170" t="s">
        <v>42</v>
      </c>
      <c r="D18" s="127" t="s">
        <v>172</v>
      </c>
      <c r="E18" s="359">
        <v>42000</v>
      </c>
      <c r="F18" s="101">
        <v>8000</v>
      </c>
      <c r="G18" s="101">
        <v>0</v>
      </c>
      <c r="H18" s="101">
        <v>45000</v>
      </c>
      <c r="I18" s="101">
        <v>0</v>
      </c>
      <c r="J18" s="101">
        <v>0</v>
      </c>
      <c r="K18" s="101">
        <f t="shared" si="7"/>
        <v>95000</v>
      </c>
      <c r="L18" s="101">
        <v>38878</v>
      </c>
      <c r="M18" s="311">
        <f t="shared" si="1"/>
        <v>0.4092421052631579</v>
      </c>
      <c r="N18" s="133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  <c r="T18" s="101">
        <f t="shared" si="8"/>
        <v>0</v>
      </c>
      <c r="U18" s="133">
        <v>0</v>
      </c>
      <c r="V18" s="311">
        <v>0</v>
      </c>
    </row>
    <row r="19" spans="1:22" ht="15" customHeight="1">
      <c r="A19" s="229"/>
      <c r="B19" s="225"/>
      <c r="C19" s="170" t="s">
        <v>49</v>
      </c>
      <c r="D19" s="128" t="s">
        <v>194</v>
      </c>
      <c r="E19" s="359">
        <v>1500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f t="shared" si="7"/>
        <v>1500</v>
      </c>
      <c r="L19" s="101">
        <v>1133</v>
      </c>
      <c r="M19" s="311">
        <f t="shared" si="1"/>
        <v>0.7553333333333333</v>
      </c>
      <c r="N19" s="133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  <c r="T19" s="101">
        <f t="shared" si="8"/>
        <v>0</v>
      </c>
      <c r="U19" s="133">
        <v>0</v>
      </c>
      <c r="V19" s="311">
        <v>0</v>
      </c>
    </row>
    <row r="20" spans="1:22" ht="15" customHeight="1">
      <c r="A20" s="229"/>
      <c r="B20" s="225"/>
      <c r="C20" s="170" t="s">
        <v>50</v>
      </c>
      <c r="D20" s="127" t="s">
        <v>44</v>
      </c>
      <c r="E20" s="359">
        <v>4349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f t="shared" si="7"/>
        <v>4349</v>
      </c>
      <c r="L20" s="101">
        <v>4349</v>
      </c>
      <c r="M20" s="311">
        <f t="shared" si="1"/>
        <v>1</v>
      </c>
      <c r="N20" s="133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  <c r="T20" s="101">
        <f t="shared" si="8"/>
        <v>0</v>
      </c>
      <c r="U20" s="133">
        <v>0</v>
      </c>
      <c r="V20" s="311">
        <v>0</v>
      </c>
    </row>
    <row r="21" spans="1:22" ht="15" customHeight="1">
      <c r="A21" s="268"/>
      <c r="B21" s="269"/>
      <c r="C21" s="293" t="s">
        <v>51</v>
      </c>
      <c r="D21" s="128" t="s">
        <v>18</v>
      </c>
      <c r="E21" s="359">
        <v>21000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f t="shared" si="7"/>
        <v>21000</v>
      </c>
      <c r="L21" s="101">
        <v>16544</v>
      </c>
      <c r="M21" s="311">
        <f t="shared" si="1"/>
        <v>0.7878095238095238</v>
      </c>
      <c r="N21" s="133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  <c r="T21" s="101">
        <f t="shared" si="8"/>
        <v>0</v>
      </c>
      <c r="U21" s="133">
        <v>0</v>
      </c>
      <c r="V21" s="311">
        <v>0</v>
      </c>
    </row>
    <row r="22" spans="1:22" ht="15" customHeight="1">
      <c r="A22" s="229"/>
      <c r="B22" s="225"/>
      <c r="C22" s="427" t="s">
        <v>52</v>
      </c>
      <c r="D22" s="127" t="s">
        <v>173</v>
      </c>
      <c r="E22" s="359">
        <v>51377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f t="shared" si="7"/>
        <v>51377</v>
      </c>
      <c r="L22" s="101">
        <v>50080</v>
      </c>
      <c r="M22" s="311">
        <f t="shared" si="1"/>
        <v>0.974755240671896</v>
      </c>
      <c r="N22" s="133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  <c r="T22" s="101">
        <f t="shared" si="8"/>
        <v>0</v>
      </c>
      <c r="U22" s="133">
        <v>0</v>
      </c>
      <c r="V22" s="311">
        <v>0</v>
      </c>
    </row>
    <row r="23" spans="1:22" ht="15" customHeight="1">
      <c r="A23" s="229"/>
      <c r="B23" s="225"/>
      <c r="C23" s="428"/>
      <c r="D23" s="111" t="s">
        <v>412</v>
      </c>
      <c r="E23" s="359">
        <v>2000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f t="shared" si="7"/>
        <v>2000</v>
      </c>
      <c r="L23" s="101">
        <v>78</v>
      </c>
      <c r="M23" s="311">
        <f t="shared" si="1"/>
        <v>0.039</v>
      </c>
      <c r="N23" s="133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  <c r="T23" s="101">
        <f t="shared" si="8"/>
        <v>0</v>
      </c>
      <c r="U23" s="133">
        <v>0</v>
      </c>
      <c r="V23" s="311">
        <v>0</v>
      </c>
    </row>
    <row r="24" spans="1:22" ht="15" customHeight="1">
      <c r="A24" s="229"/>
      <c r="B24" s="225"/>
      <c r="C24" s="223" t="s">
        <v>137</v>
      </c>
      <c r="D24" s="127" t="s">
        <v>200</v>
      </c>
      <c r="E24" s="359">
        <v>17956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f t="shared" si="7"/>
        <v>17956</v>
      </c>
      <c r="L24" s="101">
        <v>17318</v>
      </c>
      <c r="M24" s="311">
        <f aca="true" t="shared" si="9" ref="M24:M29">SUM(L24/K24)</f>
        <v>0.9644687012697706</v>
      </c>
      <c r="N24" s="133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  <c r="T24" s="101">
        <f t="shared" si="8"/>
        <v>0</v>
      </c>
      <c r="U24" s="133">
        <v>0</v>
      </c>
      <c r="V24" s="311">
        <v>0</v>
      </c>
    </row>
    <row r="25" spans="1:22" ht="15" customHeight="1">
      <c r="A25" s="229"/>
      <c r="B25" s="225"/>
      <c r="C25" s="223" t="s">
        <v>53</v>
      </c>
      <c r="D25" s="127" t="s">
        <v>14</v>
      </c>
      <c r="E25" s="359">
        <v>1050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f t="shared" si="7"/>
        <v>1050</v>
      </c>
      <c r="L25" s="101">
        <v>648</v>
      </c>
      <c r="M25" s="311">
        <f t="shared" si="9"/>
        <v>0.6171428571428571</v>
      </c>
      <c r="N25" s="133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  <c r="T25" s="101">
        <f t="shared" si="8"/>
        <v>0</v>
      </c>
      <c r="U25" s="133">
        <v>0</v>
      </c>
      <c r="V25" s="311">
        <v>0</v>
      </c>
    </row>
    <row r="26" spans="1:22" ht="15" customHeight="1">
      <c r="A26" s="229"/>
      <c r="B26" s="225"/>
      <c r="C26" s="170" t="s">
        <v>54</v>
      </c>
      <c r="D26" s="127" t="s">
        <v>15</v>
      </c>
      <c r="E26" s="359">
        <v>400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f t="shared" si="7"/>
        <v>400</v>
      </c>
      <c r="L26" s="101">
        <v>0</v>
      </c>
      <c r="M26" s="311">
        <f t="shared" si="9"/>
        <v>0</v>
      </c>
      <c r="N26" s="133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  <c r="T26" s="101">
        <f t="shared" si="8"/>
        <v>0</v>
      </c>
      <c r="U26" s="133">
        <v>0</v>
      </c>
      <c r="V26" s="311">
        <v>0</v>
      </c>
    </row>
    <row r="27" spans="1:22" ht="15" customHeight="1">
      <c r="A27" s="229"/>
      <c r="B27" s="225"/>
      <c r="C27" s="170" t="s">
        <v>55</v>
      </c>
      <c r="D27" s="127" t="s">
        <v>19</v>
      </c>
      <c r="E27" s="359">
        <v>21120</v>
      </c>
      <c r="F27" s="101">
        <v>0</v>
      </c>
      <c r="G27" s="101">
        <v>0</v>
      </c>
      <c r="H27" s="101">
        <v>0</v>
      </c>
      <c r="I27" s="101">
        <v>0</v>
      </c>
      <c r="J27" s="101">
        <v>-1608</v>
      </c>
      <c r="K27" s="101">
        <f t="shared" si="7"/>
        <v>19512</v>
      </c>
      <c r="L27" s="101">
        <v>18678</v>
      </c>
      <c r="M27" s="311">
        <f t="shared" si="9"/>
        <v>0.9572570725707257</v>
      </c>
      <c r="N27" s="133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  <c r="T27" s="101">
        <f t="shared" si="8"/>
        <v>0</v>
      </c>
      <c r="U27" s="133">
        <v>0</v>
      </c>
      <c r="V27" s="311">
        <v>0</v>
      </c>
    </row>
    <row r="28" spans="1:22" ht="15" customHeight="1">
      <c r="A28" s="218"/>
      <c r="B28" s="225"/>
      <c r="C28" s="170" t="s">
        <v>56</v>
      </c>
      <c r="D28" s="127" t="s">
        <v>20</v>
      </c>
      <c r="E28" s="359">
        <v>4700</v>
      </c>
      <c r="F28" s="101">
        <v>0</v>
      </c>
      <c r="G28" s="101">
        <v>0</v>
      </c>
      <c r="H28" s="101">
        <v>0</v>
      </c>
      <c r="I28" s="101">
        <v>500</v>
      </c>
      <c r="J28" s="101">
        <v>0</v>
      </c>
      <c r="K28" s="101">
        <f t="shared" si="7"/>
        <v>5200</v>
      </c>
      <c r="L28" s="101">
        <v>4957</v>
      </c>
      <c r="M28" s="311">
        <f t="shared" si="9"/>
        <v>0.9532692307692308</v>
      </c>
      <c r="N28" s="133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  <c r="T28" s="101">
        <f t="shared" si="8"/>
        <v>0</v>
      </c>
      <c r="U28" s="133">
        <v>0</v>
      </c>
      <c r="V28" s="311">
        <v>0</v>
      </c>
    </row>
    <row r="29" spans="1:22" ht="15" customHeight="1">
      <c r="A29" s="218"/>
      <c r="B29" s="225"/>
      <c r="C29" s="170" t="s">
        <v>58</v>
      </c>
      <c r="D29" s="127" t="s">
        <v>81</v>
      </c>
      <c r="E29" s="359">
        <v>1150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f t="shared" si="7"/>
        <v>1150</v>
      </c>
      <c r="L29" s="101">
        <v>1139</v>
      </c>
      <c r="M29" s="311">
        <f t="shared" si="9"/>
        <v>0.9904347826086957</v>
      </c>
      <c r="N29" s="133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  <c r="T29" s="101">
        <f t="shared" si="8"/>
        <v>0</v>
      </c>
      <c r="U29" s="133">
        <v>0</v>
      </c>
      <c r="V29" s="311">
        <v>0</v>
      </c>
    </row>
    <row r="30" spans="1:22" ht="15" customHeight="1">
      <c r="A30" s="218"/>
      <c r="B30" s="225"/>
      <c r="C30" s="223" t="s">
        <v>23</v>
      </c>
      <c r="D30" s="127" t="s">
        <v>413</v>
      </c>
      <c r="E30" s="359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f t="shared" si="7"/>
        <v>0</v>
      </c>
      <c r="L30" s="101">
        <v>0</v>
      </c>
      <c r="M30" s="311">
        <v>0</v>
      </c>
      <c r="N30" s="133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  <c r="T30" s="101">
        <f t="shared" si="8"/>
        <v>0</v>
      </c>
      <c r="U30" s="133">
        <v>0</v>
      </c>
      <c r="V30" s="311">
        <v>0</v>
      </c>
    </row>
    <row r="31" spans="1:22" ht="15" customHeight="1">
      <c r="A31" s="218"/>
      <c r="B31" s="225"/>
      <c r="C31" s="356" t="s">
        <v>452</v>
      </c>
      <c r="D31" s="357" t="s">
        <v>453</v>
      </c>
      <c r="E31" s="359">
        <v>7500</v>
      </c>
      <c r="F31" s="101">
        <v>0</v>
      </c>
      <c r="G31" s="101">
        <v>0</v>
      </c>
      <c r="H31" s="101">
        <v>0</v>
      </c>
      <c r="I31" s="101">
        <v>-2000</v>
      </c>
      <c r="J31" s="101">
        <v>0</v>
      </c>
      <c r="K31" s="101">
        <f t="shared" si="7"/>
        <v>5500</v>
      </c>
      <c r="L31" s="101">
        <v>0</v>
      </c>
      <c r="M31" s="311">
        <v>0</v>
      </c>
      <c r="N31" s="133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  <c r="T31" s="101">
        <f t="shared" si="8"/>
        <v>0</v>
      </c>
      <c r="U31" s="133">
        <v>0</v>
      </c>
      <c r="V31" s="311">
        <v>0</v>
      </c>
    </row>
    <row r="32" spans="1:22" ht="15" customHeight="1">
      <c r="A32" s="218"/>
      <c r="B32" s="225"/>
      <c r="C32" s="170" t="s">
        <v>130</v>
      </c>
      <c r="D32" s="126" t="s">
        <v>129</v>
      </c>
      <c r="E32" s="359">
        <v>3500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f t="shared" si="7"/>
        <v>3500</v>
      </c>
      <c r="L32" s="101">
        <v>0</v>
      </c>
      <c r="M32" s="311">
        <f>SUM(L32/K32)</f>
        <v>0</v>
      </c>
      <c r="N32" s="133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  <c r="T32" s="101">
        <f t="shared" si="8"/>
        <v>0</v>
      </c>
      <c r="U32" s="133">
        <v>0</v>
      </c>
      <c r="V32" s="311">
        <v>0</v>
      </c>
    </row>
    <row r="33" spans="1:22" ht="15" customHeight="1">
      <c r="A33" s="218"/>
      <c r="B33" s="225"/>
      <c r="C33" s="170" t="s">
        <v>398</v>
      </c>
      <c r="D33" s="126" t="s">
        <v>399</v>
      </c>
      <c r="E33" s="359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f t="shared" si="7"/>
        <v>0</v>
      </c>
      <c r="L33" s="101">
        <v>0</v>
      </c>
      <c r="M33" s="311">
        <v>0</v>
      </c>
      <c r="N33" s="133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f t="shared" si="8"/>
        <v>0</v>
      </c>
      <c r="U33" s="133">
        <v>0</v>
      </c>
      <c r="V33" s="311">
        <v>0</v>
      </c>
    </row>
    <row r="34" spans="1:22" s="60" customFormat="1" ht="15" customHeight="1">
      <c r="A34" s="218"/>
      <c r="B34" s="129"/>
      <c r="C34" s="170" t="s">
        <v>145</v>
      </c>
      <c r="D34" s="128" t="s">
        <v>138</v>
      </c>
      <c r="E34" s="359">
        <v>1000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f t="shared" si="7"/>
        <v>1000</v>
      </c>
      <c r="L34" s="101">
        <v>687</v>
      </c>
      <c r="M34" s="311">
        <f>SUM(L34/K34)</f>
        <v>0.687</v>
      </c>
      <c r="N34" s="278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f t="shared" si="8"/>
        <v>0</v>
      </c>
      <c r="U34" s="278">
        <v>0</v>
      </c>
      <c r="V34" s="311">
        <v>0</v>
      </c>
    </row>
    <row r="35" spans="1:22" s="60" customFormat="1" ht="15" customHeight="1">
      <c r="A35" s="218"/>
      <c r="B35" s="129"/>
      <c r="C35" s="170" t="s">
        <v>174</v>
      </c>
      <c r="D35" s="128" t="s">
        <v>212</v>
      </c>
      <c r="E35" s="359">
        <v>2000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f t="shared" si="7"/>
        <v>2000</v>
      </c>
      <c r="L35" s="101">
        <v>70</v>
      </c>
      <c r="M35" s="311">
        <f>SUM(L35/K35)</f>
        <v>0.035</v>
      </c>
      <c r="N35" s="107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  <c r="T35" s="101">
        <f t="shared" si="8"/>
        <v>0</v>
      </c>
      <c r="U35" s="107">
        <v>0</v>
      </c>
      <c r="V35" s="311">
        <v>0</v>
      </c>
    </row>
    <row r="36" spans="1:22" s="60" customFormat="1" ht="15" customHeight="1">
      <c r="A36" s="218"/>
      <c r="B36" s="129"/>
      <c r="C36" s="170" t="s">
        <v>139</v>
      </c>
      <c r="D36" s="128" t="s">
        <v>143</v>
      </c>
      <c r="E36" s="359">
        <v>1000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f t="shared" si="7"/>
        <v>1000</v>
      </c>
      <c r="L36" s="101">
        <v>613</v>
      </c>
      <c r="M36" s="311">
        <f>SUM(L36/K36)</f>
        <v>0.613</v>
      </c>
      <c r="N36" s="107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  <c r="T36" s="101">
        <f t="shared" si="8"/>
        <v>0</v>
      </c>
      <c r="U36" s="107">
        <v>0</v>
      </c>
      <c r="V36" s="311">
        <v>0</v>
      </c>
    </row>
    <row r="37" spans="1:22" s="60" customFormat="1" ht="15" customHeight="1">
      <c r="A37" s="218"/>
      <c r="B37" s="129"/>
      <c r="C37" s="170" t="s">
        <v>393</v>
      </c>
      <c r="D37" s="128" t="s">
        <v>396</v>
      </c>
      <c r="E37" s="359">
        <v>0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f t="shared" si="7"/>
        <v>0</v>
      </c>
      <c r="L37" s="101">
        <v>0</v>
      </c>
      <c r="M37" s="311">
        <v>0</v>
      </c>
      <c r="N37" s="107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101">
        <f t="shared" si="8"/>
        <v>0</v>
      </c>
      <c r="U37" s="107">
        <v>0</v>
      </c>
      <c r="V37" s="311">
        <v>0</v>
      </c>
    </row>
    <row r="38" spans="1:22" s="60" customFormat="1" ht="15" customHeight="1">
      <c r="A38" s="218"/>
      <c r="B38" s="225"/>
      <c r="C38" s="170" t="s">
        <v>141</v>
      </c>
      <c r="D38" s="128" t="s">
        <v>192</v>
      </c>
      <c r="E38" s="359">
        <v>0</v>
      </c>
      <c r="F38" s="101">
        <v>0</v>
      </c>
      <c r="G38" s="101">
        <v>0</v>
      </c>
      <c r="H38" s="101">
        <v>0</v>
      </c>
      <c r="I38" s="101">
        <v>0</v>
      </c>
      <c r="J38" s="101">
        <v>0</v>
      </c>
      <c r="K38" s="101">
        <f t="shared" si="7"/>
        <v>0</v>
      </c>
      <c r="L38" s="101">
        <v>0</v>
      </c>
      <c r="M38" s="311">
        <v>0</v>
      </c>
      <c r="N38" s="107">
        <v>0</v>
      </c>
      <c r="O38" s="101">
        <v>0</v>
      </c>
      <c r="P38" s="101">
        <v>0</v>
      </c>
      <c r="Q38" s="101">
        <v>0</v>
      </c>
      <c r="R38" s="101">
        <v>0</v>
      </c>
      <c r="S38" s="101">
        <v>0</v>
      </c>
      <c r="T38" s="101">
        <f t="shared" si="8"/>
        <v>0</v>
      </c>
      <c r="U38" s="107">
        <v>0</v>
      </c>
      <c r="V38" s="311">
        <v>0</v>
      </c>
    </row>
    <row r="39" spans="1:22" s="60" customFormat="1" ht="15" customHeight="1">
      <c r="A39" s="218"/>
      <c r="B39" s="225"/>
      <c r="C39" s="170" t="s">
        <v>191</v>
      </c>
      <c r="D39" s="111" t="s">
        <v>101</v>
      </c>
      <c r="E39" s="359">
        <v>10000</v>
      </c>
      <c r="F39" s="101">
        <v>0</v>
      </c>
      <c r="G39" s="101">
        <v>0</v>
      </c>
      <c r="H39" s="101">
        <v>0</v>
      </c>
      <c r="I39" s="101">
        <v>200</v>
      </c>
      <c r="J39" s="101">
        <v>0</v>
      </c>
      <c r="K39" s="101">
        <f t="shared" si="7"/>
        <v>10200</v>
      </c>
      <c r="L39" s="101">
        <v>10200</v>
      </c>
      <c r="M39" s="311">
        <f>SUM(L39/K39)</f>
        <v>1</v>
      </c>
      <c r="N39" s="107">
        <v>0</v>
      </c>
      <c r="O39" s="101">
        <v>0</v>
      </c>
      <c r="P39" s="101">
        <v>0</v>
      </c>
      <c r="Q39" s="101">
        <v>0</v>
      </c>
      <c r="R39" s="101">
        <v>0</v>
      </c>
      <c r="S39" s="101">
        <v>0</v>
      </c>
      <c r="T39" s="101">
        <f t="shared" si="8"/>
        <v>0</v>
      </c>
      <c r="U39" s="107">
        <v>0</v>
      </c>
      <c r="V39" s="311">
        <v>0</v>
      </c>
    </row>
    <row r="40" spans="1:22" s="60" customFormat="1" ht="15" customHeight="1">
      <c r="A40" s="218"/>
      <c r="B40" s="225"/>
      <c r="C40" s="356" t="s">
        <v>454</v>
      </c>
      <c r="D40" s="358" t="s">
        <v>455</v>
      </c>
      <c r="E40" s="359">
        <v>0</v>
      </c>
      <c r="F40" s="101">
        <v>0</v>
      </c>
      <c r="G40" s="101">
        <v>0</v>
      </c>
      <c r="H40" s="101">
        <v>0</v>
      </c>
      <c r="I40" s="101">
        <v>0</v>
      </c>
      <c r="J40" s="101">
        <v>0</v>
      </c>
      <c r="K40" s="101">
        <f t="shared" si="7"/>
        <v>0</v>
      </c>
      <c r="L40" s="101">
        <v>0</v>
      </c>
      <c r="M40" s="311">
        <v>0</v>
      </c>
      <c r="N40" s="107">
        <v>0</v>
      </c>
      <c r="O40" s="101">
        <v>0</v>
      </c>
      <c r="P40" s="101">
        <v>0</v>
      </c>
      <c r="Q40" s="101">
        <v>0</v>
      </c>
      <c r="R40" s="101">
        <v>0</v>
      </c>
      <c r="S40" s="101">
        <v>0</v>
      </c>
      <c r="T40" s="101">
        <f t="shared" si="8"/>
        <v>0</v>
      </c>
      <c r="U40" s="107">
        <v>0</v>
      </c>
      <c r="V40" s="311">
        <v>0</v>
      </c>
    </row>
    <row r="41" spans="1:22" s="60" customFormat="1" ht="15" customHeight="1">
      <c r="A41" s="218"/>
      <c r="B41" s="225"/>
      <c r="C41" s="170" t="s">
        <v>395</v>
      </c>
      <c r="D41" s="111" t="s">
        <v>394</v>
      </c>
      <c r="E41" s="359">
        <v>0</v>
      </c>
      <c r="F41" s="101">
        <v>0</v>
      </c>
      <c r="G41" s="101">
        <v>0</v>
      </c>
      <c r="H41" s="101">
        <v>0</v>
      </c>
      <c r="I41" s="101">
        <v>0</v>
      </c>
      <c r="J41" s="101">
        <v>0</v>
      </c>
      <c r="K41" s="101">
        <f t="shared" si="7"/>
        <v>0</v>
      </c>
      <c r="L41" s="101">
        <v>0</v>
      </c>
      <c r="M41" s="311">
        <v>0</v>
      </c>
      <c r="N41" s="107">
        <v>0</v>
      </c>
      <c r="O41" s="101">
        <v>0</v>
      </c>
      <c r="P41" s="101">
        <v>0</v>
      </c>
      <c r="Q41" s="101">
        <v>0</v>
      </c>
      <c r="R41" s="101">
        <v>0</v>
      </c>
      <c r="S41" s="101">
        <v>0</v>
      </c>
      <c r="T41" s="101">
        <f t="shared" si="8"/>
        <v>0</v>
      </c>
      <c r="U41" s="107">
        <v>0</v>
      </c>
      <c r="V41" s="311">
        <v>0</v>
      </c>
    </row>
    <row r="42" spans="1:22" s="60" customFormat="1" ht="15" customHeight="1">
      <c r="A42" s="223"/>
      <c r="B42" s="225"/>
      <c r="C42" s="170" t="s">
        <v>307</v>
      </c>
      <c r="D42" s="110" t="s">
        <v>308</v>
      </c>
      <c r="E42" s="359">
        <v>1000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f t="shared" si="7"/>
        <v>1000</v>
      </c>
      <c r="L42" s="101">
        <v>0</v>
      </c>
      <c r="M42" s="311">
        <f>SUM(L42/K42)</f>
        <v>0</v>
      </c>
      <c r="N42" s="107">
        <v>0</v>
      </c>
      <c r="O42" s="101">
        <v>0</v>
      </c>
      <c r="P42" s="101">
        <v>0</v>
      </c>
      <c r="Q42" s="101">
        <v>0</v>
      </c>
      <c r="R42" s="101">
        <v>0</v>
      </c>
      <c r="S42" s="101">
        <v>0</v>
      </c>
      <c r="T42" s="101">
        <f t="shared" si="8"/>
        <v>0</v>
      </c>
      <c r="U42" s="107">
        <v>0</v>
      </c>
      <c r="V42" s="311">
        <v>0</v>
      </c>
    </row>
    <row r="43" spans="1:22" s="60" customFormat="1" ht="15" customHeight="1">
      <c r="A43" s="223"/>
      <c r="B43" s="225"/>
      <c r="C43" s="170" t="s">
        <v>346</v>
      </c>
      <c r="D43" s="110" t="s">
        <v>326</v>
      </c>
      <c r="E43" s="359">
        <v>0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f t="shared" si="7"/>
        <v>0</v>
      </c>
      <c r="L43" s="101">
        <v>0</v>
      </c>
      <c r="M43" s="311">
        <v>0</v>
      </c>
      <c r="N43" s="107">
        <v>0</v>
      </c>
      <c r="O43" s="101">
        <v>0</v>
      </c>
      <c r="P43" s="101">
        <v>0</v>
      </c>
      <c r="Q43" s="101">
        <v>0</v>
      </c>
      <c r="R43" s="101">
        <v>0</v>
      </c>
      <c r="S43" s="101">
        <v>0</v>
      </c>
      <c r="T43" s="101">
        <f t="shared" si="8"/>
        <v>0</v>
      </c>
      <c r="U43" s="107">
        <v>0</v>
      </c>
      <c r="V43" s="311">
        <v>0</v>
      </c>
    </row>
    <row r="44" spans="1:22" s="60" customFormat="1" ht="15" customHeight="1">
      <c r="A44" s="223"/>
      <c r="B44" s="225"/>
      <c r="C44" s="170" t="s">
        <v>400</v>
      </c>
      <c r="D44" s="128" t="s">
        <v>397</v>
      </c>
      <c r="E44" s="359">
        <v>5500</v>
      </c>
      <c r="F44" s="101">
        <v>0</v>
      </c>
      <c r="G44" s="101">
        <v>0</v>
      </c>
      <c r="H44" s="101">
        <v>-2250</v>
      </c>
      <c r="I44" s="101">
        <v>-700</v>
      </c>
      <c r="J44" s="101">
        <v>0</v>
      </c>
      <c r="K44" s="101">
        <f t="shared" si="7"/>
        <v>2550</v>
      </c>
      <c r="L44" s="101">
        <v>1185</v>
      </c>
      <c r="M44" s="311">
        <f aca="true" t="shared" si="10" ref="M44:M53">SUM(L44/K44)</f>
        <v>0.4647058823529412</v>
      </c>
      <c r="N44" s="107">
        <v>0</v>
      </c>
      <c r="O44" s="101">
        <v>0</v>
      </c>
      <c r="P44" s="101">
        <v>0</v>
      </c>
      <c r="Q44" s="101">
        <v>0</v>
      </c>
      <c r="R44" s="101">
        <v>0</v>
      </c>
      <c r="S44" s="101">
        <v>0</v>
      </c>
      <c r="T44" s="101">
        <f t="shared" si="8"/>
        <v>0</v>
      </c>
      <c r="U44" s="107">
        <v>0</v>
      </c>
      <c r="V44" s="311">
        <v>0</v>
      </c>
    </row>
    <row r="45" spans="1:22" ht="15" customHeight="1">
      <c r="A45" s="223" t="s">
        <v>246</v>
      </c>
      <c r="B45" s="224" t="s">
        <v>210</v>
      </c>
      <c r="C45" s="393" t="s">
        <v>244</v>
      </c>
      <c r="D45" s="394"/>
      <c r="E45" s="99">
        <f>E46</f>
        <v>957</v>
      </c>
      <c r="F45" s="99">
        <f aca="true" t="shared" si="11" ref="F45:U45">F46</f>
        <v>0</v>
      </c>
      <c r="G45" s="99">
        <f t="shared" si="11"/>
        <v>0</v>
      </c>
      <c r="H45" s="99">
        <f t="shared" si="11"/>
        <v>0</v>
      </c>
      <c r="I45" s="99">
        <f t="shared" si="11"/>
        <v>0</v>
      </c>
      <c r="J45" s="99">
        <f t="shared" si="11"/>
        <v>27</v>
      </c>
      <c r="K45" s="99">
        <f t="shared" si="11"/>
        <v>984</v>
      </c>
      <c r="L45" s="99">
        <f t="shared" si="11"/>
        <v>984</v>
      </c>
      <c r="M45" s="306">
        <f t="shared" si="10"/>
        <v>1</v>
      </c>
      <c r="N45" s="99">
        <f t="shared" si="11"/>
        <v>0</v>
      </c>
      <c r="O45" s="99">
        <f t="shared" si="11"/>
        <v>0</v>
      </c>
      <c r="P45" s="99">
        <f t="shared" si="11"/>
        <v>0</v>
      </c>
      <c r="Q45" s="99">
        <f t="shared" si="11"/>
        <v>0</v>
      </c>
      <c r="R45" s="99">
        <f t="shared" si="11"/>
        <v>0</v>
      </c>
      <c r="S45" s="99">
        <f t="shared" si="11"/>
        <v>0</v>
      </c>
      <c r="T45" s="99">
        <f t="shared" si="11"/>
        <v>0</v>
      </c>
      <c r="U45" s="99">
        <f t="shared" si="11"/>
        <v>0</v>
      </c>
      <c r="V45" s="306">
        <v>0</v>
      </c>
    </row>
    <row r="46" spans="1:22" ht="15" customHeight="1">
      <c r="A46" s="218"/>
      <c r="B46" s="225"/>
      <c r="C46" s="170" t="s">
        <v>24</v>
      </c>
      <c r="D46" s="126" t="s">
        <v>21</v>
      </c>
      <c r="E46" s="278">
        <v>957</v>
      </c>
      <c r="F46" s="101">
        <v>0</v>
      </c>
      <c r="G46" s="101">
        <v>0</v>
      </c>
      <c r="H46" s="101">
        <v>0</v>
      </c>
      <c r="I46" s="101">
        <v>0</v>
      </c>
      <c r="J46" s="101">
        <v>27</v>
      </c>
      <c r="K46" s="101">
        <f>SUM(E46:J46)</f>
        <v>984</v>
      </c>
      <c r="L46" s="101">
        <v>984</v>
      </c>
      <c r="M46" s="311">
        <f t="shared" si="10"/>
        <v>1</v>
      </c>
      <c r="N46" s="101">
        <v>0</v>
      </c>
      <c r="O46" s="101">
        <v>0</v>
      </c>
      <c r="P46" s="101">
        <v>0</v>
      </c>
      <c r="Q46" s="101">
        <v>0</v>
      </c>
      <c r="R46" s="101">
        <v>0</v>
      </c>
      <c r="S46" s="101">
        <v>0</v>
      </c>
      <c r="T46" s="101">
        <f>SUM(N46:S46)</f>
        <v>0</v>
      </c>
      <c r="U46" s="101">
        <v>0</v>
      </c>
      <c r="V46" s="311">
        <v>0</v>
      </c>
    </row>
    <row r="47" spans="1:22" ht="15" customHeight="1">
      <c r="A47" s="219">
        <v>2</v>
      </c>
      <c r="B47" s="220" t="s">
        <v>114</v>
      </c>
      <c r="C47" s="266"/>
      <c r="D47" s="221"/>
      <c r="E47" s="154">
        <f>E48</f>
        <v>283</v>
      </c>
      <c r="F47" s="154">
        <f aca="true" t="shared" si="12" ref="F47:U47">F48</f>
        <v>0</v>
      </c>
      <c r="G47" s="154">
        <f t="shared" si="12"/>
        <v>0</v>
      </c>
      <c r="H47" s="154">
        <f t="shared" si="12"/>
        <v>0</v>
      </c>
      <c r="I47" s="154">
        <f t="shared" si="12"/>
        <v>0</v>
      </c>
      <c r="J47" s="154">
        <f t="shared" si="12"/>
        <v>0</v>
      </c>
      <c r="K47" s="154">
        <f t="shared" si="12"/>
        <v>283</v>
      </c>
      <c r="L47" s="154">
        <f t="shared" si="12"/>
        <v>0</v>
      </c>
      <c r="M47" s="305">
        <f t="shared" si="10"/>
        <v>0</v>
      </c>
      <c r="N47" s="154">
        <f t="shared" si="12"/>
        <v>0</v>
      </c>
      <c r="O47" s="154">
        <f t="shared" si="12"/>
        <v>0</v>
      </c>
      <c r="P47" s="154">
        <f t="shared" si="12"/>
        <v>0</v>
      </c>
      <c r="Q47" s="154">
        <f t="shared" si="12"/>
        <v>0</v>
      </c>
      <c r="R47" s="154">
        <f t="shared" si="12"/>
        <v>0</v>
      </c>
      <c r="S47" s="154">
        <f t="shared" si="12"/>
        <v>0</v>
      </c>
      <c r="T47" s="154">
        <f t="shared" si="12"/>
        <v>0</v>
      </c>
      <c r="U47" s="154">
        <f t="shared" si="12"/>
        <v>0</v>
      </c>
      <c r="V47" s="305">
        <v>0</v>
      </c>
    </row>
    <row r="48" spans="1:25" ht="15" customHeight="1">
      <c r="A48" s="223" t="s">
        <v>247</v>
      </c>
      <c r="B48" s="224" t="s">
        <v>211</v>
      </c>
      <c r="C48" s="426" t="s">
        <v>113</v>
      </c>
      <c r="D48" s="394"/>
      <c r="E48" s="99">
        <f aca="true" t="shared" si="13" ref="E48:L48">SUM(E49:E50)</f>
        <v>283</v>
      </c>
      <c r="F48" s="99">
        <f t="shared" si="13"/>
        <v>0</v>
      </c>
      <c r="G48" s="99">
        <f t="shared" si="13"/>
        <v>0</v>
      </c>
      <c r="H48" s="99">
        <f>SUM(H49:H50)</f>
        <v>0</v>
      </c>
      <c r="I48" s="99">
        <f>SUM(I49:I50)</f>
        <v>0</v>
      </c>
      <c r="J48" s="99">
        <f t="shared" si="13"/>
        <v>0</v>
      </c>
      <c r="K48" s="99">
        <f t="shared" si="13"/>
        <v>283</v>
      </c>
      <c r="L48" s="99">
        <f t="shared" si="13"/>
        <v>0</v>
      </c>
      <c r="M48" s="306">
        <f t="shared" si="10"/>
        <v>0</v>
      </c>
      <c r="N48" s="99">
        <f aca="true" t="shared" si="14" ref="N48:U48">SUM(N49:N50)</f>
        <v>0</v>
      </c>
      <c r="O48" s="99">
        <f t="shared" si="14"/>
        <v>0</v>
      </c>
      <c r="P48" s="99">
        <f t="shared" si="14"/>
        <v>0</v>
      </c>
      <c r="Q48" s="99">
        <f>SUM(Q49:Q50)</f>
        <v>0</v>
      </c>
      <c r="R48" s="99">
        <f>SUM(R49:R50)</f>
        <v>0</v>
      </c>
      <c r="S48" s="99">
        <f t="shared" si="14"/>
        <v>0</v>
      </c>
      <c r="T48" s="99">
        <f t="shared" si="14"/>
        <v>0</v>
      </c>
      <c r="U48" s="99">
        <f t="shared" si="14"/>
        <v>0</v>
      </c>
      <c r="V48" s="306">
        <v>0</v>
      </c>
      <c r="Y48" s="61"/>
    </row>
    <row r="49" spans="1:25" ht="15" customHeight="1">
      <c r="A49" s="225"/>
      <c r="B49" s="170"/>
      <c r="C49" s="218">
        <v>1</v>
      </c>
      <c r="D49" s="126" t="s">
        <v>213</v>
      </c>
      <c r="E49" s="278">
        <v>50</v>
      </c>
      <c r="F49" s="101">
        <v>0</v>
      </c>
      <c r="G49" s="101">
        <v>0</v>
      </c>
      <c r="H49" s="101">
        <v>0</v>
      </c>
      <c r="I49" s="101">
        <v>0</v>
      </c>
      <c r="J49" s="101">
        <v>0</v>
      </c>
      <c r="K49" s="101">
        <f>SUM(E49:J49)</f>
        <v>50</v>
      </c>
      <c r="L49" s="101">
        <v>0</v>
      </c>
      <c r="M49" s="311">
        <f t="shared" si="10"/>
        <v>0</v>
      </c>
      <c r="N49" s="101">
        <v>0</v>
      </c>
      <c r="O49" s="101">
        <v>0</v>
      </c>
      <c r="P49" s="101">
        <v>0</v>
      </c>
      <c r="Q49" s="101">
        <v>0</v>
      </c>
      <c r="R49" s="101">
        <v>0</v>
      </c>
      <c r="S49" s="101">
        <v>0</v>
      </c>
      <c r="T49" s="101">
        <f>SUM(N49:S49)</f>
        <v>0</v>
      </c>
      <c r="U49" s="101">
        <v>0</v>
      </c>
      <c r="V49" s="311">
        <v>0</v>
      </c>
      <c r="Y49" s="61"/>
    </row>
    <row r="50" spans="1:22" ht="15" customHeight="1">
      <c r="A50" s="218"/>
      <c r="B50" s="225"/>
      <c r="C50" s="170" t="s">
        <v>25</v>
      </c>
      <c r="D50" s="126" t="s">
        <v>175</v>
      </c>
      <c r="E50" s="278">
        <v>233</v>
      </c>
      <c r="F50" s="101">
        <v>0</v>
      </c>
      <c r="G50" s="101">
        <v>0</v>
      </c>
      <c r="H50" s="101">
        <v>0</v>
      </c>
      <c r="I50" s="101">
        <v>0</v>
      </c>
      <c r="J50" s="101">
        <v>0</v>
      </c>
      <c r="K50" s="101">
        <f>SUM(E50:J50)</f>
        <v>233</v>
      </c>
      <c r="L50" s="101">
        <v>0</v>
      </c>
      <c r="M50" s="311">
        <f t="shared" si="10"/>
        <v>0</v>
      </c>
      <c r="N50" s="101">
        <v>0</v>
      </c>
      <c r="O50" s="101">
        <v>0</v>
      </c>
      <c r="P50" s="101">
        <v>0</v>
      </c>
      <c r="Q50" s="101">
        <v>0</v>
      </c>
      <c r="R50" s="101">
        <v>0</v>
      </c>
      <c r="S50" s="101">
        <v>0</v>
      </c>
      <c r="T50" s="101">
        <f>SUM(N50:S50)</f>
        <v>0</v>
      </c>
      <c r="U50" s="101">
        <v>0</v>
      </c>
      <c r="V50" s="311">
        <v>0</v>
      </c>
    </row>
    <row r="51" spans="1:25" ht="15" customHeight="1">
      <c r="A51" s="219">
        <v>3</v>
      </c>
      <c r="B51" s="220" t="s">
        <v>117</v>
      </c>
      <c r="C51" s="266"/>
      <c r="D51" s="221"/>
      <c r="E51" s="154">
        <f>E52</f>
        <v>1650</v>
      </c>
      <c r="F51" s="154">
        <f aca="true" t="shared" si="15" ref="F51:U52">F52</f>
        <v>0</v>
      </c>
      <c r="G51" s="154">
        <f t="shared" si="15"/>
        <v>0</v>
      </c>
      <c r="H51" s="154">
        <f t="shared" si="15"/>
        <v>0</v>
      </c>
      <c r="I51" s="154">
        <f t="shared" si="15"/>
        <v>0</v>
      </c>
      <c r="J51" s="154">
        <f t="shared" si="15"/>
        <v>0</v>
      </c>
      <c r="K51" s="154">
        <f t="shared" si="15"/>
        <v>1650</v>
      </c>
      <c r="L51" s="154">
        <f t="shared" si="15"/>
        <v>1650</v>
      </c>
      <c r="M51" s="305">
        <f t="shared" si="10"/>
        <v>1</v>
      </c>
      <c r="N51" s="154">
        <f t="shared" si="15"/>
        <v>0</v>
      </c>
      <c r="O51" s="154">
        <f t="shared" si="15"/>
        <v>0</v>
      </c>
      <c r="P51" s="154">
        <f t="shared" si="15"/>
        <v>0</v>
      </c>
      <c r="Q51" s="154">
        <f t="shared" si="15"/>
        <v>0</v>
      </c>
      <c r="R51" s="154">
        <f t="shared" si="15"/>
        <v>0</v>
      </c>
      <c r="S51" s="154">
        <f t="shared" si="15"/>
        <v>0</v>
      </c>
      <c r="T51" s="154">
        <f t="shared" si="15"/>
        <v>0</v>
      </c>
      <c r="U51" s="154">
        <f t="shared" si="15"/>
        <v>0</v>
      </c>
      <c r="V51" s="305">
        <v>0</v>
      </c>
      <c r="Y51" s="62"/>
    </row>
    <row r="52" spans="1:22" ht="15" customHeight="1">
      <c r="A52" s="223" t="s">
        <v>248</v>
      </c>
      <c r="B52" s="224" t="s">
        <v>210</v>
      </c>
      <c r="C52" s="393" t="s">
        <v>244</v>
      </c>
      <c r="D52" s="394"/>
      <c r="E52" s="99">
        <f>E53</f>
        <v>1650</v>
      </c>
      <c r="F52" s="99">
        <f t="shared" si="15"/>
        <v>0</v>
      </c>
      <c r="G52" s="99">
        <f t="shared" si="15"/>
        <v>0</v>
      </c>
      <c r="H52" s="99">
        <f t="shared" si="15"/>
        <v>0</v>
      </c>
      <c r="I52" s="99">
        <f t="shared" si="15"/>
        <v>0</v>
      </c>
      <c r="J52" s="99">
        <f t="shared" si="15"/>
        <v>0</v>
      </c>
      <c r="K52" s="99">
        <f t="shared" si="15"/>
        <v>1650</v>
      </c>
      <c r="L52" s="99">
        <f t="shared" si="15"/>
        <v>1650</v>
      </c>
      <c r="M52" s="306">
        <f t="shared" si="10"/>
        <v>1</v>
      </c>
      <c r="N52" s="232">
        <f t="shared" si="15"/>
        <v>0</v>
      </c>
      <c r="O52" s="99">
        <f t="shared" si="15"/>
        <v>0</v>
      </c>
      <c r="P52" s="99">
        <f t="shared" si="15"/>
        <v>0</v>
      </c>
      <c r="Q52" s="99">
        <f t="shared" si="15"/>
        <v>0</v>
      </c>
      <c r="R52" s="99">
        <f t="shared" si="15"/>
        <v>0</v>
      </c>
      <c r="S52" s="99">
        <f t="shared" si="15"/>
        <v>0</v>
      </c>
      <c r="T52" s="99">
        <f t="shared" si="15"/>
        <v>0</v>
      </c>
      <c r="U52" s="232">
        <f t="shared" si="15"/>
        <v>0</v>
      </c>
      <c r="V52" s="306">
        <v>0</v>
      </c>
    </row>
    <row r="53" spans="1:22" ht="15" customHeight="1">
      <c r="A53" s="218"/>
      <c r="B53" s="227"/>
      <c r="C53" s="292" t="s">
        <v>24</v>
      </c>
      <c r="D53" s="127" t="s">
        <v>82</v>
      </c>
      <c r="E53" s="360">
        <v>1650</v>
      </c>
      <c r="F53" s="107">
        <v>0</v>
      </c>
      <c r="G53" s="107">
        <v>0</v>
      </c>
      <c r="H53" s="107">
        <v>0</v>
      </c>
      <c r="I53" s="107">
        <v>0</v>
      </c>
      <c r="J53" s="107">
        <v>0</v>
      </c>
      <c r="K53" s="107">
        <f>SUM(E53:J53)</f>
        <v>1650</v>
      </c>
      <c r="L53" s="107">
        <v>1650</v>
      </c>
      <c r="M53" s="311">
        <f t="shared" si="10"/>
        <v>1</v>
      </c>
      <c r="N53" s="107">
        <v>0</v>
      </c>
      <c r="O53" s="107">
        <v>0</v>
      </c>
      <c r="P53" s="107">
        <v>0</v>
      </c>
      <c r="Q53" s="107">
        <v>0</v>
      </c>
      <c r="R53" s="107">
        <v>0</v>
      </c>
      <c r="S53" s="107">
        <v>0</v>
      </c>
      <c r="T53" s="107">
        <f>SUM(N53:S53)</f>
        <v>0</v>
      </c>
      <c r="U53" s="107">
        <v>0</v>
      </c>
      <c r="V53" s="311">
        <v>0</v>
      </c>
    </row>
    <row r="54" spans="1:22" ht="15" customHeight="1">
      <c r="A54" s="219">
        <v>4</v>
      </c>
      <c r="B54" s="220" t="s">
        <v>115</v>
      </c>
      <c r="C54" s="266"/>
      <c r="D54" s="221"/>
      <c r="E54" s="267">
        <v>0</v>
      </c>
      <c r="F54" s="267">
        <v>0</v>
      </c>
      <c r="G54" s="267">
        <v>0</v>
      </c>
      <c r="H54" s="267">
        <v>0</v>
      </c>
      <c r="I54" s="267">
        <v>0</v>
      </c>
      <c r="J54" s="267">
        <v>0</v>
      </c>
      <c r="K54" s="267">
        <v>0</v>
      </c>
      <c r="L54" s="267">
        <v>0</v>
      </c>
      <c r="M54" s="305">
        <v>0</v>
      </c>
      <c r="N54" s="267">
        <v>0</v>
      </c>
      <c r="O54" s="267">
        <v>0</v>
      </c>
      <c r="P54" s="267">
        <v>0</v>
      </c>
      <c r="Q54" s="267">
        <v>0</v>
      </c>
      <c r="R54" s="267">
        <v>0</v>
      </c>
      <c r="S54" s="267">
        <v>0</v>
      </c>
      <c r="T54" s="267">
        <v>0</v>
      </c>
      <c r="U54" s="267">
        <v>0</v>
      </c>
      <c r="V54" s="305">
        <v>0</v>
      </c>
    </row>
    <row r="55" spans="1:22" ht="15" customHeight="1">
      <c r="A55" s="219">
        <v>5</v>
      </c>
      <c r="B55" s="220" t="s">
        <v>116</v>
      </c>
      <c r="C55" s="266"/>
      <c r="D55" s="221"/>
      <c r="E55" s="267">
        <v>0</v>
      </c>
      <c r="F55" s="267">
        <v>0</v>
      </c>
      <c r="G55" s="267">
        <v>0</v>
      </c>
      <c r="H55" s="267">
        <v>0</v>
      </c>
      <c r="I55" s="267">
        <v>0</v>
      </c>
      <c r="J55" s="267">
        <v>0</v>
      </c>
      <c r="K55" s="267">
        <v>0</v>
      </c>
      <c r="L55" s="267">
        <v>0</v>
      </c>
      <c r="M55" s="305">
        <v>0</v>
      </c>
      <c r="N55" s="267">
        <v>0</v>
      </c>
      <c r="O55" s="267">
        <v>0</v>
      </c>
      <c r="P55" s="267">
        <v>0</v>
      </c>
      <c r="Q55" s="267">
        <v>0</v>
      </c>
      <c r="R55" s="267">
        <v>0</v>
      </c>
      <c r="S55" s="267">
        <v>0</v>
      </c>
      <c r="T55" s="267">
        <v>0</v>
      </c>
      <c r="U55" s="267">
        <v>0</v>
      </c>
      <c r="V55" s="305">
        <v>0</v>
      </c>
    </row>
    <row r="56" ht="27">
      <c r="V56" s="61"/>
    </row>
    <row r="61" spans="1:20" ht="27.75">
      <c r="A61" s="63"/>
      <c r="B61" s="64"/>
      <c r="C61" s="65"/>
      <c r="D61" s="66"/>
      <c r="E61" s="67"/>
      <c r="F61" s="67"/>
      <c r="G61" s="67"/>
      <c r="H61" s="67"/>
      <c r="I61" s="67"/>
      <c r="J61" s="67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4:10" ht="27">
      <c r="D62" s="69"/>
      <c r="E62" s="70"/>
      <c r="F62" s="70"/>
      <c r="G62" s="70"/>
      <c r="H62" s="70"/>
      <c r="I62" s="70"/>
      <c r="J62" s="70"/>
    </row>
    <row r="63" spans="4:10" ht="27">
      <c r="D63" s="69"/>
      <c r="E63" s="70"/>
      <c r="F63" s="70"/>
      <c r="G63" s="70"/>
      <c r="H63" s="70"/>
      <c r="I63" s="70"/>
      <c r="J63" s="70"/>
    </row>
    <row r="75" ht="27">
      <c r="D75" s="57" t="s">
        <v>236</v>
      </c>
    </row>
  </sheetData>
  <sheetProtection/>
  <mergeCells count="31">
    <mergeCell ref="E4:M4"/>
    <mergeCell ref="L5:L6"/>
    <mergeCell ref="M5:M6"/>
    <mergeCell ref="N4:V4"/>
    <mergeCell ref="A3:V3"/>
    <mergeCell ref="U5:U6"/>
    <mergeCell ref="V5:V6"/>
    <mergeCell ref="A5:A6"/>
    <mergeCell ref="E5:E6"/>
    <mergeCell ref="O5:O6"/>
    <mergeCell ref="C48:D48"/>
    <mergeCell ref="C45:D45"/>
    <mergeCell ref="N5:N6"/>
    <mergeCell ref="C52:D52"/>
    <mergeCell ref="J5:J6"/>
    <mergeCell ref="I5:I6"/>
    <mergeCell ref="F5:F6"/>
    <mergeCell ref="C22:C23"/>
    <mergeCell ref="B5:B6"/>
    <mergeCell ref="C5:C6"/>
    <mergeCell ref="D5:D6"/>
    <mergeCell ref="C9:D9"/>
    <mergeCell ref="C10:C11"/>
    <mergeCell ref="K5:K6"/>
    <mergeCell ref="T5:T6"/>
    <mergeCell ref="G5:G6"/>
    <mergeCell ref="P5:P6"/>
    <mergeCell ref="H5:H6"/>
    <mergeCell ref="Q5:Q6"/>
    <mergeCell ref="S5:S6"/>
    <mergeCell ref="R5:R6"/>
  </mergeCells>
  <printOptions horizontalCentered="1"/>
  <pageMargins left="0.7874015748031497" right="0.7874015748031497" top="0.984251968503937" bottom="0.8661417322834646" header="0.5118110236220472" footer="0.5118110236220472"/>
  <pageSetup firstPageNumber="12" useFirstPageNumber="1" horizontalDpi="600" verticalDpi="6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view="pageBreakPreview" zoomScaleSheetLayoutView="100" zoomScalePageLayoutView="0" workbookViewId="0" topLeftCell="A1">
      <selection activeCell="T2" sqref="T2"/>
    </sheetView>
  </sheetViews>
  <sheetFormatPr defaultColWidth="9.140625" defaultRowHeight="12.75"/>
  <cols>
    <col min="1" max="1" width="3.421875" style="0" customWidth="1"/>
    <col min="2" max="2" width="8.57421875" style="0" customWidth="1"/>
    <col min="3" max="3" width="2.57421875" style="0" customWidth="1"/>
    <col min="4" max="4" width="30.8515625" style="0" customWidth="1"/>
    <col min="5" max="5" width="9.140625" style="0" customWidth="1"/>
    <col min="6" max="9" width="8.8515625" style="0" hidden="1" customWidth="1"/>
    <col min="10" max="10" width="9.421875" style="0" hidden="1" customWidth="1"/>
    <col min="11" max="11" width="8.8515625" style="0" customWidth="1"/>
    <col min="12" max="14" width="9.140625" style="0" customWidth="1"/>
    <col min="15" max="18" width="8.8515625" style="0" hidden="1" customWidth="1"/>
    <col min="19" max="19" width="9.28125" style="0" hidden="1" customWidth="1"/>
    <col min="20" max="20" width="9.421875" style="0" customWidth="1"/>
    <col min="21" max="22" width="9.140625" style="0" customWidth="1"/>
  </cols>
  <sheetData>
    <row r="1" spans="1:20" ht="14.25">
      <c r="A1" s="213" t="s">
        <v>354</v>
      </c>
      <c r="B1" s="214"/>
      <c r="C1" s="214"/>
      <c r="D1" s="214"/>
      <c r="E1" s="214"/>
      <c r="F1" s="214"/>
      <c r="G1" s="214"/>
      <c r="H1" s="214"/>
      <c r="I1" s="214"/>
      <c r="J1" s="214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4.25">
      <c r="A2" s="245"/>
      <c r="B2" s="214"/>
      <c r="C2" s="214"/>
      <c r="D2" s="214"/>
      <c r="E2" s="214"/>
      <c r="F2" s="214"/>
      <c r="G2" s="214"/>
      <c r="H2" s="214"/>
      <c r="I2" s="214"/>
      <c r="J2" s="214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2" ht="15" customHeight="1">
      <c r="A3" s="406" t="s">
        <v>416</v>
      </c>
      <c r="B3" s="407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8"/>
      <c r="V3" s="409"/>
    </row>
    <row r="4" spans="1:22" ht="15.75" customHeight="1">
      <c r="A4" s="298"/>
      <c r="B4" s="299"/>
      <c r="C4" s="299"/>
      <c r="D4" s="300"/>
      <c r="E4" s="410" t="s">
        <v>30</v>
      </c>
      <c r="F4" s="411"/>
      <c r="G4" s="411"/>
      <c r="H4" s="411"/>
      <c r="I4" s="411"/>
      <c r="J4" s="411"/>
      <c r="K4" s="412"/>
      <c r="L4" s="412"/>
      <c r="M4" s="413"/>
      <c r="N4" s="401" t="s">
        <v>29</v>
      </c>
      <c r="O4" s="402"/>
      <c r="P4" s="402"/>
      <c r="Q4" s="402"/>
      <c r="R4" s="402"/>
      <c r="S4" s="402"/>
      <c r="T4" s="403"/>
      <c r="U4" s="404"/>
      <c r="V4" s="405"/>
    </row>
    <row r="5" spans="1:22" ht="27.75" customHeight="1">
      <c r="A5" s="398" t="s">
        <v>190</v>
      </c>
      <c r="B5" s="397" t="s">
        <v>159</v>
      </c>
      <c r="C5" s="400"/>
      <c r="D5" s="396" t="s">
        <v>160</v>
      </c>
      <c r="E5" s="386" t="s">
        <v>430</v>
      </c>
      <c r="F5" s="386" t="s">
        <v>457</v>
      </c>
      <c r="G5" s="386" t="s">
        <v>390</v>
      </c>
      <c r="H5" s="386" t="s">
        <v>461</v>
      </c>
      <c r="I5" s="386" t="s">
        <v>464</v>
      </c>
      <c r="J5" s="386" t="s">
        <v>472</v>
      </c>
      <c r="K5" s="386" t="s">
        <v>362</v>
      </c>
      <c r="L5" s="384" t="s">
        <v>469</v>
      </c>
      <c r="M5" s="384" t="s">
        <v>371</v>
      </c>
      <c r="N5" s="386" t="s">
        <v>430</v>
      </c>
      <c r="O5" s="386" t="s">
        <v>457</v>
      </c>
      <c r="P5" s="386" t="s">
        <v>390</v>
      </c>
      <c r="Q5" s="386" t="s">
        <v>461</v>
      </c>
      <c r="R5" s="386" t="s">
        <v>464</v>
      </c>
      <c r="S5" s="386" t="s">
        <v>472</v>
      </c>
      <c r="T5" s="386" t="s">
        <v>362</v>
      </c>
      <c r="U5" s="384" t="s">
        <v>469</v>
      </c>
      <c r="V5" s="384" t="s">
        <v>371</v>
      </c>
    </row>
    <row r="6" spans="1:22" ht="27.75" customHeight="1">
      <c r="A6" s="399"/>
      <c r="B6" s="397"/>
      <c r="C6" s="400"/>
      <c r="D6" s="396"/>
      <c r="E6" s="386"/>
      <c r="F6" s="386"/>
      <c r="G6" s="386"/>
      <c r="H6" s="386"/>
      <c r="I6" s="386"/>
      <c r="J6" s="386"/>
      <c r="K6" s="386"/>
      <c r="L6" s="385"/>
      <c r="M6" s="385"/>
      <c r="N6" s="386"/>
      <c r="O6" s="386"/>
      <c r="P6" s="386"/>
      <c r="Q6" s="386"/>
      <c r="R6" s="386"/>
      <c r="S6" s="386"/>
      <c r="T6" s="386"/>
      <c r="U6" s="385"/>
      <c r="V6" s="385"/>
    </row>
    <row r="7" spans="1:22" ht="15" customHeight="1">
      <c r="A7" s="97" t="s">
        <v>360</v>
      </c>
      <c r="B7" s="98"/>
      <c r="C7" s="216"/>
      <c r="D7" s="216"/>
      <c r="E7" s="163">
        <f aca="true" t="shared" si="0" ref="E7:L7">SUM(E8+E14)</f>
        <v>51598</v>
      </c>
      <c r="F7" s="163">
        <f t="shared" si="0"/>
        <v>0</v>
      </c>
      <c r="G7" s="163">
        <f t="shared" si="0"/>
        <v>0</v>
      </c>
      <c r="H7" s="163">
        <f>SUM(H8+H14)</f>
        <v>0</v>
      </c>
      <c r="I7" s="163">
        <f>SUM(I8+I14)</f>
        <v>0</v>
      </c>
      <c r="J7" s="163">
        <f t="shared" si="0"/>
        <v>0</v>
      </c>
      <c r="K7" s="163">
        <f t="shared" si="0"/>
        <v>51598</v>
      </c>
      <c r="L7" s="163">
        <f t="shared" si="0"/>
        <v>51132</v>
      </c>
      <c r="M7" s="310">
        <f>SUM(L7/K7)</f>
        <v>0.9909686421954339</v>
      </c>
      <c r="N7" s="163">
        <f aca="true" t="shared" si="1" ref="N7:U7">SUM(N8+N14)</f>
        <v>0</v>
      </c>
      <c r="O7" s="163">
        <f t="shared" si="1"/>
        <v>0</v>
      </c>
      <c r="P7" s="163">
        <f t="shared" si="1"/>
        <v>0</v>
      </c>
      <c r="Q7" s="163">
        <f>SUM(Q8+Q14)</f>
        <v>0</v>
      </c>
      <c r="R7" s="163">
        <f>SUM(R8+R14)</f>
        <v>0</v>
      </c>
      <c r="S7" s="163">
        <f t="shared" si="1"/>
        <v>0</v>
      </c>
      <c r="T7" s="163">
        <f t="shared" si="1"/>
        <v>0</v>
      </c>
      <c r="U7" s="163">
        <f t="shared" si="1"/>
        <v>0</v>
      </c>
      <c r="V7" s="310">
        <v>0</v>
      </c>
    </row>
    <row r="8" spans="1:22" ht="15" customHeight="1">
      <c r="A8" s="151">
        <v>1</v>
      </c>
      <c r="B8" s="152" t="s">
        <v>339</v>
      </c>
      <c r="C8" s="153"/>
      <c r="D8" s="153"/>
      <c r="E8" s="154">
        <f>E9</f>
        <v>0</v>
      </c>
      <c r="F8" s="154">
        <f aca="true" t="shared" si="2" ref="F8:U8">F9</f>
        <v>0</v>
      </c>
      <c r="G8" s="154">
        <f t="shared" si="2"/>
        <v>0</v>
      </c>
      <c r="H8" s="154">
        <f t="shared" si="2"/>
        <v>0</v>
      </c>
      <c r="I8" s="154">
        <f t="shared" si="2"/>
        <v>0</v>
      </c>
      <c r="J8" s="154">
        <f t="shared" si="2"/>
        <v>0</v>
      </c>
      <c r="K8" s="154">
        <f t="shared" si="2"/>
        <v>0</v>
      </c>
      <c r="L8" s="154">
        <f t="shared" si="2"/>
        <v>0</v>
      </c>
      <c r="M8" s="305">
        <v>0</v>
      </c>
      <c r="N8" s="154">
        <f t="shared" si="2"/>
        <v>0</v>
      </c>
      <c r="O8" s="154">
        <f t="shared" si="2"/>
        <v>0</v>
      </c>
      <c r="P8" s="154">
        <f t="shared" si="2"/>
        <v>0</v>
      </c>
      <c r="Q8" s="154">
        <f t="shared" si="2"/>
        <v>0</v>
      </c>
      <c r="R8" s="154">
        <f t="shared" si="2"/>
        <v>0</v>
      </c>
      <c r="S8" s="154">
        <f t="shared" si="2"/>
        <v>0</v>
      </c>
      <c r="T8" s="154">
        <f t="shared" si="2"/>
        <v>0</v>
      </c>
      <c r="U8" s="154">
        <f t="shared" si="2"/>
        <v>0</v>
      </c>
      <c r="V8" s="305">
        <v>0</v>
      </c>
    </row>
    <row r="9" spans="1:22" ht="15" customHeight="1">
      <c r="A9" s="90" t="s">
        <v>340</v>
      </c>
      <c r="B9" s="224" t="s">
        <v>283</v>
      </c>
      <c r="C9" s="393" t="s">
        <v>284</v>
      </c>
      <c r="D9" s="394"/>
      <c r="E9" s="121">
        <f aca="true" t="shared" si="3" ref="E9:L9">SUM(E10:E13)</f>
        <v>0</v>
      </c>
      <c r="F9" s="121">
        <f t="shared" si="3"/>
        <v>0</v>
      </c>
      <c r="G9" s="121">
        <f t="shared" si="3"/>
        <v>0</v>
      </c>
      <c r="H9" s="121">
        <f>SUM(H10:H13)</f>
        <v>0</v>
      </c>
      <c r="I9" s="121">
        <f>SUM(I10:I13)</f>
        <v>0</v>
      </c>
      <c r="J9" s="121">
        <f t="shared" si="3"/>
        <v>0</v>
      </c>
      <c r="K9" s="121">
        <f t="shared" si="3"/>
        <v>0</v>
      </c>
      <c r="L9" s="121">
        <f t="shared" si="3"/>
        <v>0</v>
      </c>
      <c r="M9" s="306">
        <v>0</v>
      </c>
      <c r="N9" s="121">
        <f aca="true" t="shared" si="4" ref="N9:U9">SUM(N10:N13)</f>
        <v>0</v>
      </c>
      <c r="O9" s="121">
        <f t="shared" si="4"/>
        <v>0</v>
      </c>
      <c r="P9" s="121">
        <f t="shared" si="4"/>
        <v>0</v>
      </c>
      <c r="Q9" s="121">
        <f>SUM(Q10:Q13)</f>
        <v>0</v>
      </c>
      <c r="R9" s="121">
        <f>SUM(R10:R13)</f>
        <v>0</v>
      </c>
      <c r="S9" s="121">
        <f t="shared" si="4"/>
        <v>0</v>
      </c>
      <c r="T9" s="121">
        <f t="shared" si="4"/>
        <v>0</v>
      </c>
      <c r="U9" s="121">
        <f t="shared" si="4"/>
        <v>0</v>
      </c>
      <c r="V9" s="306">
        <v>0</v>
      </c>
    </row>
    <row r="10" spans="1:22" ht="15" customHeight="1">
      <c r="A10" s="89"/>
      <c r="B10" s="113"/>
      <c r="C10" s="387" t="s">
        <v>24</v>
      </c>
      <c r="D10" s="114" t="s">
        <v>403</v>
      </c>
      <c r="E10" s="12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f>SUM(E10:J10)</f>
        <v>0</v>
      </c>
      <c r="L10" s="102">
        <v>0</v>
      </c>
      <c r="M10" s="311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f>SUM(N10:S10)</f>
        <v>0</v>
      </c>
      <c r="U10" s="102">
        <v>0</v>
      </c>
      <c r="V10" s="311">
        <v>0</v>
      </c>
    </row>
    <row r="11" spans="1:22" ht="15" customHeight="1">
      <c r="A11" s="89"/>
      <c r="B11" s="113"/>
      <c r="C11" s="429"/>
      <c r="D11" s="114" t="s">
        <v>404</v>
      </c>
      <c r="E11" s="12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f>SUM(E11:J11)</f>
        <v>0</v>
      </c>
      <c r="L11" s="102">
        <v>0</v>
      </c>
      <c r="M11" s="311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f>SUM(N11:S11)</f>
        <v>0</v>
      </c>
      <c r="U11" s="102">
        <v>0</v>
      </c>
      <c r="V11" s="311">
        <v>0</v>
      </c>
    </row>
    <row r="12" spans="1:22" ht="15" customHeight="1">
      <c r="A12" s="89"/>
      <c r="B12" s="113"/>
      <c r="C12" s="430"/>
      <c r="D12" s="114" t="s">
        <v>405</v>
      </c>
      <c r="E12" s="12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f>SUM(E12:J12)</f>
        <v>0</v>
      </c>
      <c r="L12" s="102">
        <v>0</v>
      </c>
      <c r="M12" s="311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f>SUM(N12:S12)</f>
        <v>0</v>
      </c>
      <c r="U12" s="102">
        <v>0</v>
      </c>
      <c r="V12" s="311">
        <v>0</v>
      </c>
    </row>
    <row r="13" spans="1:22" ht="15" customHeight="1">
      <c r="A13" s="89"/>
      <c r="B13" s="113"/>
      <c r="C13" s="170" t="s">
        <v>25</v>
      </c>
      <c r="D13" s="130" t="s">
        <v>341</v>
      </c>
      <c r="E13" s="12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f>SUM(E13:J13)</f>
        <v>0</v>
      </c>
      <c r="L13" s="102">
        <v>0</v>
      </c>
      <c r="M13" s="311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f>SUM(N13:S13)</f>
        <v>0</v>
      </c>
      <c r="U13" s="102">
        <v>0</v>
      </c>
      <c r="V13" s="311">
        <v>0</v>
      </c>
    </row>
    <row r="14" spans="1:22" ht="15" customHeight="1">
      <c r="A14" s="151">
        <v>3</v>
      </c>
      <c r="B14" s="420" t="s">
        <v>425</v>
      </c>
      <c r="C14" s="431"/>
      <c r="D14" s="432"/>
      <c r="E14" s="154">
        <f>E15</f>
        <v>51598</v>
      </c>
      <c r="F14" s="154">
        <f aca="true" t="shared" si="5" ref="F14:U14">F15</f>
        <v>0</v>
      </c>
      <c r="G14" s="154">
        <f t="shared" si="5"/>
        <v>0</v>
      </c>
      <c r="H14" s="154">
        <f t="shared" si="5"/>
        <v>0</v>
      </c>
      <c r="I14" s="154">
        <f t="shared" si="5"/>
        <v>0</v>
      </c>
      <c r="J14" s="154">
        <f t="shared" si="5"/>
        <v>0</v>
      </c>
      <c r="K14" s="154">
        <f t="shared" si="5"/>
        <v>51598</v>
      </c>
      <c r="L14" s="154">
        <f t="shared" si="5"/>
        <v>51132</v>
      </c>
      <c r="M14" s="305">
        <f>SUM(L14/K14)</f>
        <v>0.9909686421954339</v>
      </c>
      <c r="N14" s="154">
        <f t="shared" si="5"/>
        <v>0</v>
      </c>
      <c r="O14" s="154">
        <f t="shared" si="5"/>
        <v>0</v>
      </c>
      <c r="P14" s="154">
        <f t="shared" si="5"/>
        <v>0</v>
      </c>
      <c r="Q14" s="154">
        <f t="shared" si="5"/>
        <v>0</v>
      </c>
      <c r="R14" s="154">
        <f t="shared" si="5"/>
        <v>0</v>
      </c>
      <c r="S14" s="154">
        <f t="shared" si="5"/>
        <v>0</v>
      </c>
      <c r="T14" s="154">
        <f t="shared" si="5"/>
        <v>0</v>
      </c>
      <c r="U14" s="154">
        <f t="shared" si="5"/>
        <v>0</v>
      </c>
      <c r="V14" s="305">
        <v>0</v>
      </c>
    </row>
    <row r="15" spans="1:22" ht="15" customHeight="1">
      <c r="A15" s="90" t="s">
        <v>426</v>
      </c>
      <c r="B15" s="224" t="s">
        <v>283</v>
      </c>
      <c r="C15" s="393" t="s">
        <v>284</v>
      </c>
      <c r="D15" s="394"/>
      <c r="E15" s="121">
        <f>SUM(E16:E17)</f>
        <v>51598</v>
      </c>
      <c r="F15" s="121">
        <f aca="true" t="shared" si="6" ref="F15:L15">SUM(F16)</f>
        <v>0</v>
      </c>
      <c r="G15" s="121">
        <f t="shared" si="6"/>
        <v>0</v>
      </c>
      <c r="H15" s="121">
        <f t="shared" si="6"/>
        <v>0</v>
      </c>
      <c r="I15" s="121">
        <f t="shared" si="6"/>
        <v>0</v>
      </c>
      <c r="J15" s="121">
        <f t="shared" si="6"/>
        <v>0</v>
      </c>
      <c r="K15" s="121">
        <f t="shared" si="6"/>
        <v>51598</v>
      </c>
      <c r="L15" s="121">
        <f t="shared" si="6"/>
        <v>51132</v>
      </c>
      <c r="M15" s="306">
        <f>SUM(L15/K15)</f>
        <v>0.9909686421954339</v>
      </c>
      <c r="N15" s="121">
        <f aca="true" t="shared" si="7" ref="N15:U15">SUM(N16)</f>
        <v>0</v>
      </c>
      <c r="O15" s="121">
        <f t="shared" si="7"/>
        <v>0</v>
      </c>
      <c r="P15" s="121">
        <f t="shared" si="7"/>
        <v>0</v>
      </c>
      <c r="Q15" s="121">
        <f t="shared" si="7"/>
        <v>0</v>
      </c>
      <c r="R15" s="121">
        <f t="shared" si="7"/>
        <v>0</v>
      </c>
      <c r="S15" s="121">
        <f t="shared" si="7"/>
        <v>0</v>
      </c>
      <c r="T15" s="121">
        <f t="shared" si="7"/>
        <v>0</v>
      </c>
      <c r="U15" s="121">
        <f t="shared" si="7"/>
        <v>0</v>
      </c>
      <c r="V15" s="306">
        <v>0</v>
      </c>
    </row>
    <row r="16" spans="1:22" ht="15" customHeight="1">
      <c r="A16" s="334"/>
      <c r="B16" s="335"/>
      <c r="C16" s="223" t="s">
        <v>24</v>
      </c>
      <c r="D16" s="114" t="s">
        <v>427</v>
      </c>
      <c r="E16" s="122">
        <v>51598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f>SUM(E16:J16)</f>
        <v>51598</v>
      </c>
      <c r="L16" s="102">
        <v>51132</v>
      </c>
      <c r="M16" s="311">
        <f>SUM(L16/K16)</f>
        <v>0.9909686421954339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f>SUM(N16:S16)</f>
        <v>0</v>
      </c>
      <c r="U16" s="102">
        <v>0</v>
      </c>
      <c r="V16" s="311">
        <v>0</v>
      </c>
    </row>
    <row r="17" ht="15" customHeight="1"/>
    <row r="18" ht="15" customHeight="1"/>
    <row r="19" ht="15" customHeight="1"/>
    <row r="20" ht="15" customHeight="1"/>
    <row r="21" ht="15" customHeight="1"/>
  </sheetData>
  <sheetProtection/>
  <mergeCells count="29">
    <mergeCell ref="A3:V3"/>
    <mergeCell ref="E4:M4"/>
    <mergeCell ref="L5:L6"/>
    <mergeCell ref="M5:M6"/>
    <mergeCell ref="U5:U6"/>
    <mergeCell ref="N4:V4"/>
    <mergeCell ref="J5:J6"/>
    <mergeCell ref="S5:S6"/>
    <mergeCell ref="E5:E6"/>
    <mergeCell ref="A5:A6"/>
    <mergeCell ref="O5:O6"/>
    <mergeCell ref="F5:F6"/>
    <mergeCell ref="V5:V6"/>
    <mergeCell ref="T5:T6"/>
    <mergeCell ref="B14:D14"/>
    <mergeCell ref="B5:B6"/>
    <mergeCell ref="P5:P6"/>
    <mergeCell ref="Q5:Q6"/>
    <mergeCell ref="R5:R6"/>
    <mergeCell ref="I5:I6"/>
    <mergeCell ref="C15:D15"/>
    <mergeCell ref="C10:C12"/>
    <mergeCell ref="C9:D9"/>
    <mergeCell ref="N5:N6"/>
    <mergeCell ref="C5:C6"/>
    <mergeCell ref="D5:D6"/>
    <mergeCell ref="K5:K6"/>
    <mergeCell ref="G5:G6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pc008</cp:lastModifiedBy>
  <cp:lastPrinted>2022-05-31T10:39:59Z</cp:lastPrinted>
  <dcterms:created xsi:type="dcterms:W3CDTF">2006-06-21T07:20:26Z</dcterms:created>
  <dcterms:modified xsi:type="dcterms:W3CDTF">2022-06-17T09:06:05Z</dcterms:modified>
  <cp:category/>
  <cp:version/>
  <cp:contentType/>
  <cp:contentStatus/>
</cp:coreProperties>
</file>