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240" windowHeight="8265"/>
  </bookViews>
  <sheets>
    <sheet name="Príjmy" sheetId="73" r:id="rId1"/>
    <sheet name="P1" sheetId="8" r:id="rId2"/>
    <sheet name="P2" sheetId="12" r:id="rId3"/>
    <sheet name="P3" sheetId="75" r:id="rId4"/>
    <sheet name="P4" sheetId="4" r:id="rId5"/>
    <sheet name="P5" sheetId="23" r:id="rId6"/>
    <sheet name="P6" sheetId="21" r:id="rId7"/>
    <sheet name="P7" sheetId="42" r:id="rId8"/>
    <sheet name="Voľby" sheetId="76" r:id="rId9"/>
    <sheet name="SUM" sheetId="15" r:id="rId10"/>
  </sheets>
  <definedNames>
    <definedName name="_xlnm.Print_Area" localSheetId="1">'P1'!$A$1:$M$46</definedName>
    <definedName name="_xlnm.Print_Area" localSheetId="2">'P2'!$A$1:$M$14</definedName>
    <definedName name="_xlnm.Print_Area" localSheetId="3">'P3'!$A$1:$U$26</definedName>
    <definedName name="_xlnm.Print_Area" localSheetId="4">'P4'!$A$1:$M$33</definedName>
    <definedName name="_xlnm.Print_Area" localSheetId="5">'P5'!$A$1:$U$46</definedName>
    <definedName name="_xlnm.Print_Area" localSheetId="6">'P6'!$A$1:$M$66</definedName>
    <definedName name="_xlnm.Print_Area" localSheetId="7">'P7'!$A$1:$U$42</definedName>
    <definedName name="_xlnm.Print_Area" localSheetId="0">Príjmy!$A$1:$M$100</definedName>
    <definedName name="_xlnm.Print_Area" localSheetId="9">SUM!$A$1:$I$37</definedName>
  </definedNames>
  <calcPr calcId="125725" calcMode="manual"/>
</workbook>
</file>

<file path=xl/calcChain.xml><?xml version="1.0" encoding="utf-8"?>
<calcChain xmlns="http://schemas.openxmlformats.org/spreadsheetml/2006/main">
  <c r="M54" i="73"/>
  <c r="M55"/>
  <c r="I28" i="15"/>
  <c r="I36"/>
  <c r="M41" i="23"/>
  <c r="M40"/>
  <c r="N41"/>
  <c r="N40" s="1"/>
  <c r="O41"/>
  <c r="O40" s="1"/>
  <c r="P41"/>
  <c r="P40" s="1"/>
  <c r="Q41"/>
  <c r="Q40" s="1"/>
  <c r="M38"/>
  <c r="M37"/>
  <c r="K6" i="8"/>
  <c r="M28"/>
  <c r="M18" i="75"/>
  <c r="U15"/>
  <c r="F36" i="15"/>
  <c r="F35"/>
  <c r="F30"/>
  <c r="F24"/>
  <c r="F19"/>
  <c r="F17"/>
  <c r="F14"/>
  <c r="F11"/>
  <c r="F7"/>
  <c r="M24" i="75"/>
  <c r="T8" i="42"/>
  <c r="U33"/>
  <c r="H27" i="15"/>
  <c r="M59" i="21"/>
  <c r="M60"/>
  <c r="M62"/>
  <c r="M63"/>
  <c r="M64"/>
  <c r="M65"/>
  <c r="M66"/>
  <c r="F34" i="15" l="1"/>
  <c r="F33" s="1"/>
  <c r="K15" i="21"/>
  <c r="U36" i="23"/>
  <c r="U31"/>
  <c r="U32"/>
  <c r="M26"/>
  <c r="M23"/>
  <c r="E36" i="15" l="1"/>
  <c r="E35"/>
  <c r="E24"/>
  <c r="E17"/>
  <c r="E16"/>
  <c r="E14"/>
  <c r="E13"/>
  <c r="E12"/>
  <c r="E11"/>
  <c r="D11"/>
  <c r="D12"/>
  <c r="D13"/>
  <c r="D14"/>
  <c r="D16"/>
  <c r="D17"/>
  <c r="E10"/>
  <c r="I41" i="42"/>
  <c r="I40" s="1"/>
  <c r="I37"/>
  <c r="I36" s="1"/>
  <c r="I34"/>
  <c r="I8"/>
  <c r="I7" s="1"/>
  <c r="I6" s="1"/>
  <c r="I57" i="21"/>
  <c r="I56" s="1"/>
  <c r="I53"/>
  <c r="I52" s="1"/>
  <c r="I48"/>
  <c r="I47" s="1"/>
  <c r="I41"/>
  <c r="I40" s="1"/>
  <c r="I28"/>
  <c r="I8"/>
  <c r="I7"/>
  <c r="I6" s="1"/>
  <c r="E15" i="15" s="1"/>
  <c r="K13" i="21"/>
  <c r="M13" s="1"/>
  <c r="Q38" i="23"/>
  <c r="Q37" s="1"/>
  <c r="Q28"/>
  <c r="Q27" s="1"/>
  <c r="Q22"/>
  <c r="Q21" s="1"/>
  <c r="Q16"/>
  <c r="Q13"/>
  <c r="Q12"/>
  <c r="Q8"/>
  <c r="Q7"/>
  <c r="Q6" s="1"/>
  <c r="E26" i="15" s="1"/>
  <c r="E20" s="1"/>
  <c r="I41" i="23"/>
  <c r="I40" s="1"/>
  <c r="I38"/>
  <c r="I37" s="1"/>
  <c r="I28"/>
  <c r="I27" s="1"/>
  <c r="I22"/>
  <c r="I21" s="1"/>
  <c r="I16"/>
  <c r="I13"/>
  <c r="I12"/>
  <c r="I8"/>
  <c r="I7"/>
  <c r="I6" s="1"/>
  <c r="Q18" i="75"/>
  <c r="Q8"/>
  <c r="Q7"/>
  <c r="Q6" s="1"/>
  <c r="I83" i="73"/>
  <c r="I81" s="1"/>
  <c r="I80" s="1"/>
  <c r="I85" s="1"/>
  <c r="I71"/>
  <c r="I70" s="1"/>
  <c r="I76" s="1"/>
  <c r="E19" i="15" s="1"/>
  <c r="E29" l="1"/>
  <c r="E34"/>
  <c r="E33" s="1"/>
  <c r="E8"/>
  <c r="E31" s="1"/>
  <c r="I6" i="73" l="1"/>
  <c r="I5" s="1"/>
  <c r="I10"/>
  <c r="I9" s="1"/>
  <c r="I18"/>
  <c r="I23"/>
  <c r="I25"/>
  <c r="I38"/>
  <c r="I42"/>
  <c r="I41" s="1"/>
  <c r="I44"/>
  <c r="I54"/>
  <c r="I53" s="1"/>
  <c r="I52" s="1"/>
  <c r="I56"/>
  <c r="I17" l="1"/>
  <c r="I8" s="1"/>
  <c r="I66" s="1"/>
  <c r="E7" i="15" s="1"/>
  <c r="E30" l="1"/>
  <c r="E18"/>
  <c r="G44" i="73"/>
  <c r="H44"/>
  <c r="J44"/>
  <c r="L44"/>
  <c r="F44"/>
  <c r="E37" i="15" l="1"/>
  <c r="E32"/>
  <c r="P38" i="23"/>
  <c r="P37" s="1"/>
  <c r="P28"/>
  <c r="P27" s="1"/>
  <c r="P22"/>
  <c r="P21" s="1"/>
  <c r="P16"/>
  <c r="P13"/>
  <c r="P12"/>
  <c r="P8"/>
  <c r="P7"/>
  <c r="P6" s="1"/>
  <c r="K39"/>
  <c r="M39" s="1"/>
  <c r="H6" i="4"/>
  <c r="L71" i="73"/>
  <c r="S31" i="23"/>
  <c r="K31"/>
  <c r="K75" i="73"/>
  <c r="M75" s="1"/>
  <c r="D35" i="15"/>
  <c r="H71" i="73"/>
  <c r="K82"/>
  <c r="M82" s="1"/>
  <c r="K19" i="23" l="1"/>
  <c r="M19" s="1"/>
  <c r="K20"/>
  <c r="K11"/>
  <c r="S11"/>
  <c r="S17" i="75"/>
  <c r="S13"/>
  <c r="S14"/>
  <c r="M6" i="76"/>
  <c r="M7"/>
  <c r="K61" i="21"/>
  <c r="M61" s="1"/>
  <c r="K59"/>
  <c r="K62" i="73"/>
  <c r="M62" s="1"/>
  <c r="K63" i="21"/>
  <c r="K64"/>
  <c r="K65"/>
  <c r="K66"/>
  <c r="K62"/>
  <c r="K60"/>
  <c r="K58"/>
  <c r="M58" s="1"/>
  <c r="L57"/>
  <c r="J57"/>
  <c r="H57"/>
  <c r="G57"/>
  <c r="F57"/>
  <c r="L56"/>
  <c r="J56"/>
  <c r="H56"/>
  <c r="G56"/>
  <c r="F56"/>
  <c r="S42" i="42"/>
  <c r="T41"/>
  <c r="T40" s="1"/>
  <c r="S41"/>
  <c r="S40" s="1"/>
  <c r="R41"/>
  <c r="Q41"/>
  <c r="P41"/>
  <c r="O41"/>
  <c r="N41"/>
  <c r="R40"/>
  <c r="Q40"/>
  <c r="P40"/>
  <c r="O40"/>
  <c r="N40"/>
  <c r="S39"/>
  <c r="S38"/>
  <c r="T37"/>
  <c r="R37"/>
  <c r="Q37"/>
  <c r="P37"/>
  <c r="O37"/>
  <c r="N37"/>
  <c r="T36"/>
  <c r="R36"/>
  <c r="Q36"/>
  <c r="P36"/>
  <c r="O36"/>
  <c r="N36"/>
  <c r="S35"/>
  <c r="T34"/>
  <c r="S34"/>
  <c r="R34"/>
  <c r="Q34"/>
  <c r="P34"/>
  <c r="O34"/>
  <c r="N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8" s="1"/>
  <c r="S7" s="1"/>
  <c r="S9"/>
  <c r="T7"/>
  <c r="R8"/>
  <c r="R7" s="1"/>
  <c r="R6" s="1"/>
  <c r="Q8"/>
  <c r="P8"/>
  <c r="P7" s="1"/>
  <c r="P6" s="1"/>
  <c r="O8"/>
  <c r="N8"/>
  <c r="N7" s="1"/>
  <c r="N6" s="1"/>
  <c r="Q7"/>
  <c r="Q6" s="1"/>
  <c r="O7"/>
  <c r="O6" s="1"/>
  <c r="C28" i="15" s="1"/>
  <c r="J8" i="42"/>
  <c r="G8"/>
  <c r="H8"/>
  <c r="F8"/>
  <c r="K33"/>
  <c r="L70" i="73"/>
  <c r="G71"/>
  <c r="G70" s="1"/>
  <c r="K73"/>
  <c r="M73" s="1"/>
  <c r="D36" i="15"/>
  <c r="C36"/>
  <c r="C35"/>
  <c r="C17"/>
  <c r="C13"/>
  <c r="C11"/>
  <c r="C10"/>
  <c r="K10" i="75"/>
  <c r="K11"/>
  <c r="K12"/>
  <c r="M12" s="1"/>
  <c r="K13"/>
  <c r="K14"/>
  <c r="K15"/>
  <c r="K16"/>
  <c r="K17"/>
  <c r="M17" s="1"/>
  <c r="M10"/>
  <c r="G36" i="15"/>
  <c r="H36"/>
  <c r="B36"/>
  <c r="H35"/>
  <c r="H34" s="1"/>
  <c r="H33" s="1"/>
  <c r="B35"/>
  <c r="B34" s="1"/>
  <c r="B33" s="1"/>
  <c r="K65" i="73"/>
  <c r="M65" s="1"/>
  <c r="K50" i="21"/>
  <c r="M50" s="1"/>
  <c r="F28"/>
  <c r="S39" i="23"/>
  <c r="S38" s="1"/>
  <c r="S37" s="1"/>
  <c r="S20"/>
  <c r="U20" s="1"/>
  <c r="S19"/>
  <c r="U19" s="1"/>
  <c r="S46"/>
  <c r="K43"/>
  <c r="K44"/>
  <c r="M44" s="1"/>
  <c r="K45"/>
  <c r="K46"/>
  <c r="K42"/>
  <c r="M42" s="1"/>
  <c r="K25"/>
  <c r="K26"/>
  <c r="K23"/>
  <c r="G13"/>
  <c r="H13"/>
  <c r="J13"/>
  <c r="G38"/>
  <c r="H38"/>
  <c r="H37" s="1"/>
  <c r="J38"/>
  <c r="K38"/>
  <c r="K37" s="1"/>
  <c r="U46"/>
  <c r="M45"/>
  <c r="T41"/>
  <c r="R41"/>
  <c r="R40" s="1"/>
  <c r="G41"/>
  <c r="H41"/>
  <c r="H40" s="1"/>
  <c r="J41"/>
  <c r="L41"/>
  <c r="F41"/>
  <c r="F40" s="1"/>
  <c r="S43"/>
  <c r="M43"/>
  <c r="T40"/>
  <c r="L40"/>
  <c r="J40"/>
  <c r="G40"/>
  <c r="T38"/>
  <c r="R38"/>
  <c r="O38"/>
  <c r="N38"/>
  <c r="L38"/>
  <c r="F38"/>
  <c r="T37"/>
  <c r="R37"/>
  <c r="O37"/>
  <c r="N37"/>
  <c r="L37"/>
  <c r="J37"/>
  <c r="G37"/>
  <c r="F37"/>
  <c r="S35"/>
  <c r="U35" s="1"/>
  <c r="K35"/>
  <c r="O22"/>
  <c r="R22"/>
  <c r="T22"/>
  <c r="N22"/>
  <c r="G22"/>
  <c r="H22"/>
  <c r="J22"/>
  <c r="L22"/>
  <c r="F22"/>
  <c r="G16"/>
  <c r="H16"/>
  <c r="J16"/>
  <c r="L16"/>
  <c r="O16"/>
  <c r="R16"/>
  <c r="T16"/>
  <c r="N16"/>
  <c r="F16"/>
  <c r="S17"/>
  <c r="K17"/>
  <c r="M17" s="1"/>
  <c r="K18"/>
  <c r="S18"/>
  <c r="F13"/>
  <c r="K15"/>
  <c r="S15"/>
  <c r="K30" i="4"/>
  <c r="L29"/>
  <c r="J29"/>
  <c r="I29"/>
  <c r="H29"/>
  <c r="G29"/>
  <c r="F29"/>
  <c r="L28"/>
  <c r="J28"/>
  <c r="I28"/>
  <c r="H28"/>
  <c r="G28"/>
  <c r="F28"/>
  <c r="K9"/>
  <c r="G8" i="75"/>
  <c r="H8"/>
  <c r="I8"/>
  <c r="J8"/>
  <c r="L8"/>
  <c r="F8"/>
  <c r="S24"/>
  <c r="K24"/>
  <c r="S23"/>
  <c r="K23"/>
  <c r="M23" s="1"/>
  <c r="S12"/>
  <c r="K46" i="8"/>
  <c r="M46" s="1"/>
  <c r="L45"/>
  <c r="L44" s="1"/>
  <c r="M44" s="1"/>
  <c r="K45"/>
  <c r="J45"/>
  <c r="J44" s="1"/>
  <c r="I45"/>
  <c r="H45"/>
  <c r="H44" s="1"/>
  <c r="G45"/>
  <c r="F45"/>
  <c r="F44" s="1"/>
  <c r="K44"/>
  <c r="I44"/>
  <c r="G44"/>
  <c r="F42" i="73"/>
  <c r="F38"/>
  <c r="F25"/>
  <c r="F23"/>
  <c r="F18"/>
  <c r="F10"/>
  <c r="F9" s="1"/>
  <c r="F6"/>
  <c r="F5" s="1"/>
  <c r="L8" i="42"/>
  <c r="G56" i="73"/>
  <c r="H56"/>
  <c r="J56"/>
  <c r="L56"/>
  <c r="F56"/>
  <c r="O8" i="23"/>
  <c r="R8"/>
  <c r="T8"/>
  <c r="N8"/>
  <c r="G24" i="4"/>
  <c r="H24"/>
  <c r="I24"/>
  <c r="J24"/>
  <c r="L24"/>
  <c r="F24"/>
  <c r="G18"/>
  <c r="H18"/>
  <c r="I18"/>
  <c r="J18"/>
  <c r="L18"/>
  <c r="F18"/>
  <c r="O8" i="75"/>
  <c r="P8"/>
  <c r="R8"/>
  <c r="T8"/>
  <c r="N8"/>
  <c r="S9"/>
  <c r="K9"/>
  <c r="K8" s="1"/>
  <c r="M8" s="1"/>
  <c r="K11" i="12"/>
  <c r="M11" s="1"/>
  <c r="L10"/>
  <c r="K10"/>
  <c r="K9" s="1"/>
  <c r="J10"/>
  <c r="I10"/>
  <c r="H10"/>
  <c r="G10"/>
  <c r="F10"/>
  <c r="F9" s="1"/>
  <c r="L9"/>
  <c r="J9"/>
  <c r="I9"/>
  <c r="H9"/>
  <c r="G9"/>
  <c r="G39" i="8"/>
  <c r="H39"/>
  <c r="I39"/>
  <c r="J39"/>
  <c r="L39"/>
  <c r="F39"/>
  <c r="K31"/>
  <c r="K33"/>
  <c r="K32"/>
  <c r="M32" s="1"/>
  <c r="K30"/>
  <c r="K29"/>
  <c r="K28"/>
  <c r="K27"/>
  <c r="K26"/>
  <c r="L25"/>
  <c r="J25"/>
  <c r="I25"/>
  <c r="H25"/>
  <c r="G25"/>
  <c r="F25"/>
  <c r="F71" i="73"/>
  <c r="K72"/>
  <c r="F54"/>
  <c r="F53" s="1"/>
  <c r="S16" i="75"/>
  <c r="S41" i="23" l="1"/>
  <c r="S40" s="1"/>
  <c r="M72" i="73"/>
  <c r="T6" i="42"/>
  <c r="H28" i="15" s="1"/>
  <c r="K57" i="21"/>
  <c r="K56" s="1"/>
  <c r="M56" s="1"/>
  <c r="S37" i="42"/>
  <c r="S36" s="1"/>
  <c r="U8"/>
  <c r="U7"/>
  <c r="D34" i="15"/>
  <c r="D33" s="1"/>
  <c r="C34"/>
  <c r="C33" s="1"/>
  <c r="M9" i="75"/>
  <c r="M9" i="12"/>
  <c r="M45" i="8"/>
  <c r="F17" i="73"/>
  <c r="K41" i="23"/>
  <c r="K40" s="1"/>
  <c r="K16"/>
  <c r="M16" s="1"/>
  <c r="S16"/>
  <c r="U16" s="1"/>
  <c r="K29" i="4"/>
  <c r="K28" s="1"/>
  <c r="M10" i="12"/>
  <c r="K25" i="8"/>
  <c r="M25" s="1"/>
  <c r="F52" i="73"/>
  <c r="I32" i="4"/>
  <c r="I31" s="1"/>
  <c r="I23"/>
  <c r="I21"/>
  <c r="I20" s="1"/>
  <c r="I17"/>
  <c r="I13"/>
  <c r="I12" s="1"/>
  <c r="I8"/>
  <c r="I7" s="1"/>
  <c r="I13" i="12"/>
  <c r="I12" s="1"/>
  <c r="I6" s="1"/>
  <c r="I42" i="8"/>
  <c r="I41" s="1"/>
  <c r="I38"/>
  <c r="I35"/>
  <c r="I34" s="1"/>
  <c r="I16"/>
  <c r="I8"/>
  <c r="I6" i="76"/>
  <c r="H41" i="42"/>
  <c r="H40" s="1"/>
  <c r="H37"/>
  <c r="H36" s="1"/>
  <c r="H34"/>
  <c r="H7" s="1"/>
  <c r="H53" i="21"/>
  <c r="H52" s="1"/>
  <c r="H48"/>
  <c r="H47" s="1"/>
  <c r="H41"/>
  <c r="H40" s="1"/>
  <c r="H28"/>
  <c r="H8"/>
  <c r="G22" i="15"/>
  <c r="G23"/>
  <c r="G25"/>
  <c r="J41" i="42"/>
  <c r="J40" s="1"/>
  <c r="J37"/>
  <c r="J36" s="1"/>
  <c r="J34"/>
  <c r="J53" i="21"/>
  <c r="J52" s="1"/>
  <c r="J48"/>
  <c r="J47" s="1"/>
  <c r="J41"/>
  <c r="J40" s="1"/>
  <c r="J28"/>
  <c r="J8"/>
  <c r="R28" i="23"/>
  <c r="R27" s="1"/>
  <c r="R21"/>
  <c r="R13"/>
  <c r="R7"/>
  <c r="J28"/>
  <c r="J27" s="1"/>
  <c r="J21"/>
  <c r="J12"/>
  <c r="J8"/>
  <c r="J7" s="1"/>
  <c r="J32" i="4"/>
  <c r="J31" s="1"/>
  <c r="J23"/>
  <c r="J21"/>
  <c r="J20" s="1"/>
  <c r="J17"/>
  <c r="J13"/>
  <c r="J12" s="1"/>
  <c r="J8"/>
  <c r="J7" s="1"/>
  <c r="R18" i="75"/>
  <c r="R7" s="1"/>
  <c r="R6" s="1"/>
  <c r="J18"/>
  <c r="J7" s="1"/>
  <c r="J6" s="1"/>
  <c r="F12" i="15" s="1"/>
  <c r="J13" i="12"/>
  <c r="J12" s="1"/>
  <c r="J6" s="1"/>
  <c r="J42" i="8"/>
  <c r="J41" s="1"/>
  <c r="J38"/>
  <c r="J35"/>
  <c r="J34" s="1"/>
  <c r="J16"/>
  <c r="J8"/>
  <c r="J83" i="73"/>
  <c r="J71"/>
  <c r="J70" s="1"/>
  <c r="J76" s="1"/>
  <c r="J54"/>
  <c r="J42"/>
  <c r="J38"/>
  <c r="J25"/>
  <c r="J23"/>
  <c r="J18"/>
  <c r="J10"/>
  <c r="J9" s="1"/>
  <c r="J6"/>
  <c r="J5" s="1"/>
  <c r="H6" i="42" l="1"/>
  <c r="M57" i="21"/>
  <c r="S6" i="42"/>
  <c r="U6" s="1"/>
  <c r="J6" i="23"/>
  <c r="J81" i="73"/>
  <c r="J80" s="1"/>
  <c r="J85" s="1"/>
  <c r="I6" i="4"/>
  <c r="J7" i="42"/>
  <c r="J6" s="1"/>
  <c r="F16" i="15" s="1"/>
  <c r="R12" i="23"/>
  <c r="R6" s="1"/>
  <c r="F26" i="15" s="1"/>
  <c r="F20" s="1"/>
  <c r="F29" s="1"/>
  <c r="I7" i="8"/>
  <c r="I6" s="1"/>
  <c r="J7"/>
  <c r="J6" s="1"/>
  <c r="F10" i="15" s="1"/>
  <c r="H7" i="21"/>
  <c r="J7"/>
  <c r="J6" s="1"/>
  <c r="F15" i="15" s="1"/>
  <c r="J6" i="4"/>
  <c r="F13" i="15" s="1"/>
  <c r="J53" i="73"/>
  <c r="J52" s="1"/>
  <c r="J41"/>
  <c r="J17"/>
  <c r="F8" i="15" l="1"/>
  <c r="F18" s="1"/>
  <c r="H6" i="21"/>
  <c r="D15" i="15" s="1"/>
  <c r="J8" i="73"/>
  <c r="F31" i="15" l="1"/>
  <c r="F37" s="1"/>
  <c r="L54" i="73"/>
  <c r="G54"/>
  <c r="H54"/>
  <c r="J6" i="76"/>
  <c r="K7"/>
  <c r="L6"/>
  <c r="H6"/>
  <c r="G6"/>
  <c r="F6"/>
  <c r="B17" i="15" s="1"/>
  <c r="G17" s="1"/>
  <c r="L41" i="42"/>
  <c r="L40" s="1"/>
  <c r="L37"/>
  <c r="L36" s="1"/>
  <c r="L34"/>
  <c r="L53" i="21"/>
  <c r="L52" s="1"/>
  <c r="L48"/>
  <c r="L47" s="1"/>
  <c r="L41"/>
  <c r="L40" s="1"/>
  <c r="L28"/>
  <c r="L8"/>
  <c r="T28" i="23"/>
  <c r="T27" s="1"/>
  <c r="T21"/>
  <c r="T13"/>
  <c r="T7"/>
  <c r="L28"/>
  <c r="L27" s="1"/>
  <c r="L21"/>
  <c r="L13"/>
  <c r="L12" s="1"/>
  <c r="L8"/>
  <c r="L7" s="1"/>
  <c r="L32" i="4"/>
  <c r="L31" s="1"/>
  <c r="L23"/>
  <c r="L21"/>
  <c r="L20" s="1"/>
  <c r="L17"/>
  <c r="L13"/>
  <c r="L12" s="1"/>
  <c r="L8"/>
  <c r="L7" s="1"/>
  <c r="T18" i="75"/>
  <c r="L18"/>
  <c r="L13" i="12"/>
  <c r="L12" s="1"/>
  <c r="L42" i="8"/>
  <c r="L41" s="1"/>
  <c r="L38"/>
  <c r="L35"/>
  <c r="L34" s="1"/>
  <c r="L16"/>
  <c r="L8"/>
  <c r="L83" i="73"/>
  <c r="L53"/>
  <c r="L52" s="1"/>
  <c r="K59"/>
  <c r="M59" s="1"/>
  <c r="L42"/>
  <c r="L38"/>
  <c r="L25"/>
  <c r="L23"/>
  <c r="L18"/>
  <c r="L10"/>
  <c r="L9" s="1"/>
  <c r="L6"/>
  <c r="L5" s="1"/>
  <c r="F32" i="15" l="1"/>
  <c r="L6" i="23"/>
  <c r="H11" i="15"/>
  <c r="L6" i="12"/>
  <c r="L81" i="73"/>
  <c r="L80" s="1"/>
  <c r="L85" s="1"/>
  <c r="L7" i="8"/>
  <c r="T12" i="23"/>
  <c r="T7" i="75"/>
  <c r="T6" s="1"/>
  <c r="H24" i="15" s="1"/>
  <c r="L41" i="73"/>
  <c r="L7" i="75"/>
  <c r="L6" s="1"/>
  <c r="H12" i="15" s="1"/>
  <c r="H14"/>
  <c r="K6" i="76"/>
  <c r="H17" i="15"/>
  <c r="I17" s="1"/>
  <c r="L7" i="42"/>
  <c r="L6" s="1"/>
  <c r="H16" i="15" s="1"/>
  <c r="L7" i="21"/>
  <c r="L6" i="4"/>
  <c r="H13" i="15" s="1"/>
  <c r="L17" i="73"/>
  <c r="L6" i="21" l="1"/>
  <c r="H15" i="15" s="1"/>
  <c r="H10"/>
  <c r="L6" i="8"/>
  <c r="T6" i="23"/>
  <c r="H26" i="15" s="1"/>
  <c r="H20" s="1"/>
  <c r="L8" i="73"/>
  <c r="L66" s="1"/>
  <c r="H7" i="15" s="1"/>
  <c r="I18" i="75"/>
  <c r="K10" i="21"/>
  <c r="K11"/>
  <c r="K12"/>
  <c r="K14"/>
  <c r="K16"/>
  <c r="K17"/>
  <c r="K18"/>
  <c r="K19"/>
  <c r="K20"/>
  <c r="K21"/>
  <c r="K22"/>
  <c r="K23"/>
  <c r="K24"/>
  <c r="K25"/>
  <c r="K26"/>
  <c r="K27"/>
  <c r="K30"/>
  <c r="K31"/>
  <c r="K32"/>
  <c r="K33"/>
  <c r="K34"/>
  <c r="K35"/>
  <c r="K36"/>
  <c r="K37"/>
  <c r="K38"/>
  <c r="K39"/>
  <c r="K43"/>
  <c r="K44"/>
  <c r="K45"/>
  <c r="K46"/>
  <c r="K51"/>
  <c r="K55"/>
  <c r="K54"/>
  <c r="K49"/>
  <c r="K42"/>
  <c r="K29"/>
  <c r="K9"/>
  <c r="K7" i="73"/>
  <c r="K12"/>
  <c r="K13"/>
  <c r="K14"/>
  <c r="K15"/>
  <c r="K16"/>
  <c r="K11"/>
  <c r="K20"/>
  <c r="K21"/>
  <c r="K22"/>
  <c r="K19"/>
  <c r="K24"/>
  <c r="K27"/>
  <c r="K28"/>
  <c r="K29"/>
  <c r="K30"/>
  <c r="K31"/>
  <c r="K32"/>
  <c r="K33"/>
  <c r="K34"/>
  <c r="M34" s="1"/>
  <c r="K35"/>
  <c r="M35" s="1"/>
  <c r="K36"/>
  <c r="M36" s="1"/>
  <c r="K37"/>
  <c r="K26"/>
  <c r="M26" s="1"/>
  <c r="K40"/>
  <c r="K39"/>
  <c r="M39" s="1"/>
  <c r="K43"/>
  <c r="M43" s="1"/>
  <c r="K47"/>
  <c r="M47" s="1"/>
  <c r="K48"/>
  <c r="K46"/>
  <c r="K55"/>
  <c r="K58"/>
  <c r="K60"/>
  <c r="M60" s="1"/>
  <c r="K61"/>
  <c r="M61" s="1"/>
  <c r="K63"/>
  <c r="K64"/>
  <c r="K57"/>
  <c r="K74"/>
  <c r="K71" s="1"/>
  <c r="M71" s="1"/>
  <c r="K84"/>
  <c r="G35" i="15" s="1"/>
  <c r="G34" s="1"/>
  <c r="G33" s="1"/>
  <c r="K30" i="23"/>
  <c r="K32"/>
  <c r="K33"/>
  <c r="M33" s="1"/>
  <c r="K34"/>
  <c r="M34" s="1"/>
  <c r="K36"/>
  <c r="K29"/>
  <c r="K24"/>
  <c r="K22" s="1"/>
  <c r="M22" s="1"/>
  <c r="K14"/>
  <c r="K13" s="1"/>
  <c r="K10"/>
  <c r="K8" s="1"/>
  <c r="K7" s="1"/>
  <c r="S30"/>
  <c r="S32"/>
  <c r="S33"/>
  <c r="S34"/>
  <c r="U34" s="1"/>
  <c r="S36"/>
  <c r="S29"/>
  <c r="S24"/>
  <c r="S22" s="1"/>
  <c r="S14"/>
  <c r="S10"/>
  <c r="K22" i="4"/>
  <c r="K15"/>
  <c r="K16"/>
  <c r="K26"/>
  <c r="K27"/>
  <c r="K33"/>
  <c r="K25"/>
  <c r="K19"/>
  <c r="K18" s="1"/>
  <c r="K14"/>
  <c r="K10"/>
  <c r="G10" i="73"/>
  <c r="G9" s="1"/>
  <c r="H10"/>
  <c r="H9" s="1"/>
  <c r="K9" i="42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M31" s="1"/>
  <c r="K32"/>
  <c r="K35"/>
  <c r="K34" s="1"/>
  <c r="M34" s="1"/>
  <c r="K38"/>
  <c r="K39"/>
  <c r="K42"/>
  <c r="K41" s="1"/>
  <c r="K28" i="21"/>
  <c r="K41"/>
  <c r="K40" s="1"/>
  <c r="M40" s="1"/>
  <c r="K48"/>
  <c r="K47" s="1"/>
  <c r="M47" s="1"/>
  <c r="K53"/>
  <c r="K52" s="1"/>
  <c r="M52" s="1"/>
  <c r="M21"/>
  <c r="S11" i="75"/>
  <c r="S20"/>
  <c r="S21"/>
  <c r="S22"/>
  <c r="S25"/>
  <c r="S26"/>
  <c r="S19"/>
  <c r="S15"/>
  <c r="S10"/>
  <c r="K20"/>
  <c r="M20" s="1"/>
  <c r="K21"/>
  <c r="K22"/>
  <c r="M22" s="1"/>
  <c r="K25"/>
  <c r="K26"/>
  <c r="K19"/>
  <c r="K14" i="12"/>
  <c r="K9" i="8"/>
  <c r="K10"/>
  <c r="M10" s="1"/>
  <c r="K11"/>
  <c r="M11" s="1"/>
  <c r="K12"/>
  <c r="M12" s="1"/>
  <c r="K13"/>
  <c r="M13" s="1"/>
  <c r="K14"/>
  <c r="M14" s="1"/>
  <c r="K15"/>
  <c r="K17"/>
  <c r="K18"/>
  <c r="K19"/>
  <c r="K20"/>
  <c r="K21"/>
  <c r="K22"/>
  <c r="K23"/>
  <c r="K24"/>
  <c r="M24" s="1"/>
  <c r="K36"/>
  <c r="K37"/>
  <c r="M37" s="1"/>
  <c r="K40"/>
  <c r="K39" s="1"/>
  <c r="K43"/>
  <c r="K42" s="1"/>
  <c r="K41" s="1"/>
  <c r="H42"/>
  <c r="H41" s="1"/>
  <c r="G42"/>
  <c r="F42"/>
  <c r="F41" s="1"/>
  <c r="G41"/>
  <c r="I35" i="15"/>
  <c r="M42" i="42"/>
  <c r="M39"/>
  <c r="M38"/>
  <c r="M35"/>
  <c r="M32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55" i="21"/>
  <c r="M54"/>
  <c r="M49"/>
  <c r="M45"/>
  <c r="M44"/>
  <c r="M43"/>
  <c r="M42"/>
  <c r="M39"/>
  <c r="M38"/>
  <c r="M37"/>
  <c r="M36"/>
  <c r="M35"/>
  <c r="M34"/>
  <c r="M33"/>
  <c r="M32"/>
  <c r="M31"/>
  <c r="M30"/>
  <c r="M29"/>
  <c r="M27"/>
  <c r="M26"/>
  <c r="M25"/>
  <c r="M24"/>
  <c r="M23"/>
  <c r="M20"/>
  <c r="M19"/>
  <c r="M18"/>
  <c r="M17"/>
  <c r="M16"/>
  <c r="M14"/>
  <c r="M12"/>
  <c r="M11"/>
  <c r="M10"/>
  <c r="M9"/>
  <c r="M14" i="23"/>
  <c r="M33" i="4"/>
  <c r="M26"/>
  <c r="M25"/>
  <c r="M19"/>
  <c r="M15"/>
  <c r="M14"/>
  <c r="M14" i="12"/>
  <c r="M40" i="8"/>
  <c r="M36"/>
  <c r="M23"/>
  <c r="M22"/>
  <c r="M21"/>
  <c r="M20"/>
  <c r="M19"/>
  <c r="M18"/>
  <c r="M17"/>
  <c r="M15"/>
  <c r="M9"/>
  <c r="L76" i="73"/>
  <c r="H19" i="15" s="1"/>
  <c r="G41" i="42"/>
  <c r="G40" s="1"/>
  <c r="G37"/>
  <c r="G36" s="1"/>
  <c r="G34"/>
  <c r="G7" s="1"/>
  <c r="G53" i="21"/>
  <c r="G52" s="1"/>
  <c r="G48"/>
  <c r="G47" s="1"/>
  <c r="G41"/>
  <c r="G40" s="1"/>
  <c r="G28"/>
  <c r="M28"/>
  <c r="G8"/>
  <c r="S21" i="23"/>
  <c r="S13"/>
  <c r="G28"/>
  <c r="G27" s="1"/>
  <c r="H28"/>
  <c r="H27" s="1"/>
  <c r="N28"/>
  <c r="N27" s="1"/>
  <c r="O28"/>
  <c r="O27" s="1"/>
  <c r="G21"/>
  <c r="H21"/>
  <c r="N21"/>
  <c r="O21"/>
  <c r="G12"/>
  <c r="H12"/>
  <c r="N13"/>
  <c r="O13"/>
  <c r="G8"/>
  <c r="G7" s="1"/>
  <c r="H8"/>
  <c r="H7" s="1"/>
  <c r="N7"/>
  <c r="O7"/>
  <c r="F8"/>
  <c r="G21" i="4"/>
  <c r="G20" s="1"/>
  <c r="H21"/>
  <c r="H20" s="1"/>
  <c r="F21"/>
  <c r="K32"/>
  <c r="G32"/>
  <c r="G31" s="1"/>
  <c r="H32"/>
  <c r="H31" s="1"/>
  <c r="G23"/>
  <c r="H23"/>
  <c r="G17"/>
  <c r="H17"/>
  <c r="G13"/>
  <c r="G12" s="1"/>
  <c r="H13"/>
  <c r="H12" s="1"/>
  <c r="K13"/>
  <c r="G8"/>
  <c r="G7" s="1"/>
  <c r="H8"/>
  <c r="H7" s="1"/>
  <c r="K8"/>
  <c r="G18" i="75"/>
  <c r="H18"/>
  <c r="N18"/>
  <c r="O18"/>
  <c r="P18"/>
  <c r="S18"/>
  <c r="G7"/>
  <c r="G6" s="1"/>
  <c r="C12" i="15" s="1"/>
  <c r="H7" i="75"/>
  <c r="H6" s="1"/>
  <c r="N7"/>
  <c r="N6" s="1"/>
  <c r="B24" i="15" s="1"/>
  <c r="O7" i="75"/>
  <c r="O6" s="1"/>
  <c r="C24" i="15" s="1"/>
  <c r="P7" i="75"/>
  <c r="P6" s="1"/>
  <c r="D24" i="15" s="1"/>
  <c r="K13" i="12"/>
  <c r="G13"/>
  <c r="G12"/>
  <c r="G6" s="1"/>
  <c r="H13"/>
  <c r="H12"/>
  <c r="H6" s="1"/>
  <c r="G38" i="8"/>
  <c r="H38"/>
  <c r="G35"/>
  <c r="G34" s="1"/>
  <c r="H35"/>
  <c r="H34" s="1"/>
  <c r="G16"/>
  <c r="H16"/>
  <c r="G8"/>
  <c r="G7" s="1"/>
  <c r="G6" s="1"/>
  <c r="H8"/>
  <c r="H7" s="1"/>
  <c r="H6" s="1"/>
  <c r="D10" i="15" s="1"/>
  <c r="I33"/>
  <c r="G6" i="73"/>
  <c r="G5" s="1"/>
  <c r="H6"/>
  <c r="H5" s="1"/>
  <c r="G18"/>
  <c r="H18"/>
  <c r="G23"/>
  <c r="H23"/>
  <c r="G25"/>
  <c r="H25"/>
  <c r="H17" s="1"/>
  <c r="G38"/>
  <c r="H38"/>
  <c r="G42"/>
  <c r="H42"/>
  <c r="H41" s="1"/>
  <c r="G53"/>
  <c r="G52" s="1"/>
  <c r="H53"/>
  <c r="H52" s="1"/>
  <c r="G76"/>
  <c r="C19" i="15" s="1"/>
  <c r="H70" i="73"/>
  <c r="H76" s="1"/>
  <c r="D19" i="15" s="1"/>
  <c r="G83" i="73"/>
  <c r="H83"/>
  <c r="M84"/>
  <c r="M58"/>
  <c r="M63"/>
  <c r="M64"/>
  <c r="M46"/>
  <c r="M27"/>
  <c r="M28"/>
  <c r="M29"/>
  <c r="M30"/>
  <c r="M31"/>
  <c r="M32"/>
  <c r="M33"/>
  <c r="M37"/>
  <c r="M24"/>
  <c r="M20"/>
  <c r="M21"/>
  <c r="M22"/>
  <c r="M19"/>
  <c r="M12"/>
  <c r="M13"/>
  <c r="M14"/>
  <c r="M15"/>
  <c r="M16"/>
  <c r="M11"/>
  <c r="M7"/>
  <c r="F41" i="42"/>
  <c r="F40" s="1"/>
  <c r="F37"/>
  <c r="F36" s="1"/>
  <c r="F34"/>
  <c r="F53" i="21"/>
  <c r="F52" s="1"/>
  <c r="F48"/>
  <c r="F47" s="1"/>
  <c r="F41"/>
  <c r="F40" s="1"/>
  <c r="F8"/>
  <c r="M53"/>
  <c r="M48"/>
  <c r="M41"/>
  <c r="S28" i="23"/>
  <c r="S27" s="1"/>
  <c r="U27" s="1"/>
  <c r="M13"/>
  <c r="K31" i="4"/>
  <c r="M31" s="1"/>
  <c r="M32"/>
  <c r="K12"/>
  <c r="M12" s="1"/>
  <c r="M13"/>
  <c r="K7"/>
  <c r="K17"/>
  <c r="M17" s="1"/>
  <c r="M18"/>
  <c r="K12" i="12"/>
  <c r="K6" s="1"/>
  <c r="M13"/>
  <c r="M57" i="73"/>
  <c r="M48"/>
  <c r="K42"/>
  <c r="G41"/>
  <c r="K18"/>
  <c r="M18" s="1"/>
  <c r="K6"/>
  <c r="M6" s="1"/>
  <c r="K83"/>
  <c r="K38"/>
  <c r="M38" s="1"/>
  <c r="K23"/>
  <c r="M23" s="1"/>
  <c r="G17"/>
  <c r="I34" i="15"/>
  <c r="F28" i="23"/>
  <c r="F27" s="1"/>
  <c r="F21"/>
  <c r="F12"/>
  <c r="F7"/>
  <c r="F20" i="4"/>
  <c r="F17"/>
  <c r="F32"/>
  <c r="F31" s="1"/>
  <c r="F23"/>
  <c r="F13"/>
  <c r="F12" s="1"/>
  <c r="F8"/>
  <c r="F7" s="1"/>
  <c r="F6" s="1"/>
  <c r="F18" i="75"/>
  <c r="F13" i="12"/>
  <c r="F12" s="1"/>
  <c r="F6" s="1"/>
  <c r="B11" i="15" s="1"/>
  <c r="G11" s="1"/>
  <c r="I11" s="1"/>
  <c r="M6" i="12"/>
  <c r="M12"/>
  <c r="F38" i="8"/>
  <c r="F35"/>
  <c r="F34" s="1"/>
  <c r="F16"/>
  <c r="F8"/>
  <c r="F83" i="73"/>
  <c r="F70"/>
  <c r="F76" s="1"/>
  <c r="B19" i="15" s="1"/>
  <c r="H30" l="1"/>
  <c r="K10" i="73"/>
  <c r="H8" i="15"/>
  <c r="H31" s="1"/>
  <c r="H37" s="1"/>
  <c r="G19"/>
  <c r="H8" i="73"/>
  <c r="K8" i="42"/>
  <c r="K7" s="1"/>
  <c r="K28" i="23"/>
  <c r="K27" s="1"/>
  <c r="M27" s="1"/>
  <c r="G6"/>
  <c r="C14" i="15" s="1"/>
  <c r="F6" i="23"/>
  <c r="H6"/>
  <c r="M29"/>
  <c r="F7" i="75"/>
  <c r="F6" s="1"/>
  <c r="B12" i="15" s="1"/>
  <c r="G12" s="1"/>
  <c r="I12" s="1"/>
  <c r="G7" i="21"/>
  <c r="G6" s="1"/>
  <c r="C15" i="15" s="1"/>
  <c r="K5" i="73"/>
  <c r="M5" s="1"/>
  <c r="M83"/>
  <c r="K81"/>
  <c r="H81"/>
  <c r="H80" s="1"/>
  <c r="H85" s="1"/>
  <c r="F81"/>
  <c r="F80" s="1"/>
  <c r="F85" s="1"/>
  <c r="G81"/>
  <c r="G80" s="1"/>
  <c r="G85" s="1"/>
  <c r="K8" i="21"/>
  <c r="M8" s="1"/>
  <c r="M24" i="23"/>
  <c r="K24" i="4"/>
  <c r="G6"/>
  <c r="K35" i="8"/>
  <c r="K56" i="73"/>
  <c r="M56" s="1"/>
  <c r="K40" i="42"/>
  <c r="M40" s="1"/>
  <c r="M41"/>
  <c r="K37"/>
  <c r="K36" s="1"/>
  <c r="M36" s="1"/>
  <c r="K12" i="23"/>
  <c r="M12" s="1"/>
  <c r="S8"/>
  <c r="S7" s="1"/>
  <c r="B13" i="15"/>
  <c r="F7" i="42"/>
  <c r="F6" s="1"/>
  <c r="B16" i="15" s="1"/>
  <c r="G28"/>
  <c r="G6" i="42"/>
  <c r="C16" i="15" s="1"/>
  <c r="G27"/>
  <c r="F7" i="21"/>
  <c r="O12" i="23"/>
  <c r="O6" s="1"/>
  <c r="C26" i="15" s="1"/>
  <c r="C20" s="1"/>
  <c r="C29" s="1"/>
  <c r="D26"/>
  <c r="D20" s="1"/>
  <c r="N12" i="23"/>
  <c r="B14" i="15"/>
  <c r="S8" i="75"/>
  <c r="G24" i="15"/>
  <c r="I24" s="1"/>
  <c r="F7" i="8"/>
  <c r="F6" s="1"/>
  <c r="K54" i="73"/>
  <c r="M10"/>
  <c r="K9"/>
  <c r="M9" s="1"/>
  <c r="K18" i="75"/>
  <c r="K7" s="1"/>
  <c r="K6" s="1"/>
  <c r="M6" s="1"/>
  <c r="I7"/>
  <c r="I6" s="1"/>
  <c r="H29" i="15"/>
  <c r="I19"/>
  <c r="G8" i="73"/>
  <c r="G66" s="1"/>
  <c r="C7" i="15" s="1"/>
  <c r="C30" s="1"/>
  <c r="U28" i="23"/>
  <c r="M37" i="42"/>
  <c r="K16" i="8"/>
  <c r="M16" s="1"/>
  <c r="K34"/>
  <c r="M34" s="1"/>
  <c r="M35"/>
  <c r="K25" i="73"/>
  <c r="M25" s="1"/>
  <c r="H18" i="15"/>
  <c r="S12" i="23"/>
  <c r="U12" s="1"/>
  <c r="K21" i="4"/>
  <c r="K38" i="8"/>
  <c r="M39"/>
  <c r="K21" i="23"/>
  <c r="M21" s="1"/>
  <c r="K8" i="8"/>
  <c r="H66" i="73"/>
  <c r="D7" i="15" s="1"/>
  <c r="D30" s="1"/>
  <c r="J66" i="73"/>
  <c r="K53" l="1"/>
  <c r="G13" i="15"/>
  <c r="I13" s="1"/>
  <c r="D8"/>
  <c r="D18" s="1"/>
  <c r="F6" i="21"/>
  <c r="B15" i="15" s="1"/>
  <c r="G15" s="1"/>
  <c r="I15" s="1"/>
  <c r="K7" i="21"/>
  <c r="M7" s="1"/>
  <c r="C8" i="15"/>
  <c r="C31" s="1"/>
  <c r="G14"/>
  <c r="I14" s="1"/>
  <c r="M28" i="23"/>
  <c r="D29" i="15"/>
  <c r="G16"/>
  <c r="I16" s="1"/>
  <c r="K6" i="42"/>
  <c r="M6" s="1"/>
  <c r="S6" i="23"/>
  <c r="N6"/>
  <c r="B26" i="15" s="1"/>
  <c r="G26" s="1"/>
  <c r="I26" s="1"/>
  <c r="K6" i="23"/>
  <c r="M6" s="1"/>
  <c r="K52" i="73"/>
  <c r="M53"/>
  <c r="M81"/>
  <c r="K80"/>
  <c r="M24" i="4"/>
  <c r="K23"/>
  <c r="H32" i="15"/>
  <c r="B10"/>
  <c r="S7" i="75"/>
  <c r="U8"/>
  <c r="M38" i="8"/>
  <c r="K7"/>
  <c r="M6" s="1"/>
  <c r="K20" i="4"/>
  <c r="U6" i="23"/>
  <c r="K17" i="73"/>
  <c r="M17" s="1"/>
  <c r="M7" i="75"/>
  <c r="K70" i="73"/>
  <c r="M70" s="1"/>
  <c r="M8" i="8"/>
  <c r="M8" i="42"/>
  <c r="M7"/>
  <c r="M52" i="73"/>
  <c r="M23" i="4" l="1"/>
  <c r="K6"/>
  <c r="M6" s="1"/>
  <c r="B20" i="15"/>
  <c r="B29" s="1"/>
  <c r="D31"/>
  <c r="D37" s="1"/>
  <c r="G20"/>
  <c r="G29" s="1"/>
  <c r="C18"/>
  <c r="C37"/>
  <c r="C32"/>
  <c r="B8"/>
  <c r="K6" i="21"/>
  <c r="M6" s="1"/>
  <c r="K85" i="73"/>
  <c r="M85" s="1"/>
  <c r="M80"/>
  <c r="I20" i="15"/>
  <c r="M7" i="8"/>
  <c r="G10" i="15"/>
  <c r="I10" s="1"/>
  <c r="U7" i="75"/>
  <c r="S6"/>
  <c r="U6" s="1"/>
  <c r="K76" i="73"/>
  <c r="M76" s="1"/>
  <c r="B31" i="15" l="1"/>
  <c r="D32"/>
  <c r="G8"/>
  <c r="I8" s="1"/>
  <c r="G31" l="1"/>
  <c r="I31" s="1"/>
  <c r="F41" i="73"/>
  <c r="F8" s="1"/>
  <c r="F66" s="1"/>
  <c r="B7" i="15" s="1"/>
  <c r="G7" l="1"/>
  <c r="B18"/>
  <c r="B30"/>
  <c r="B37" l="1"/>
  <c r="B32"/>
  <c r="I7"/>
  <c r="G30"/>
  <c r="G18"/>
  <c r="G37" l="1"/>
  <c r="G32"/>
  <c r="I30"/>
  <c r="K45" i="73"/>
  <c r="K44" s="1"/>
  <c r="M44" l="1"/>
  <c r="K41"/>
  <c r="M41" l="1"/>
  <c r="K8"/>
  <c r="M8" l="1"/>
  <c r="K66"/>
  <c r="M66" s="1"/>
</calcChain>
</file>

<file path=xl/sharedStrings.xml><?xml version="1.0" encoding="utf-8"?>
<sst xmlns="http://schemas.openxmlformats.org/spreadsheetml/2006/main" count="820" uniqueCount="434">
  <si>
    <t>007</t>
  </si>
  <si>
    <t>Z ostatných finančných operácií</t>
  </si>
  <si>
    <t>Prevod prostriedkov z peňažných fondov</t>
  </si>
  <si>
    <t>Príjmy z transakcií s finančnými prostriedkami</t>
  </si>
  <si>
    <t>Pokuty, penále a iné sankcie</t>
  </si>
  <si>
    <t>Za porušenie predpisov</t>
  </si>
  <si>
    <t>Poplatky a platby z nepriemyselného a náhodného predaja služieb</t>
  </si>
  <si>
    <t xml:space="preserve">Úroky z tuzemských úverov, pôžičiek a  vkladov </t>
  </si>
  <si>
    <t>Verejná zeleň</t>
  </si>
  <si>
    <t>Detské ihriská</t>
  </si>
  <si>
    <t>Podporná činnosť - správa obce</t>
  </si>
  <si>
    <t>Nakladanie s odpadmi</t>
  </si>
  <si>
    <t>Materiál</t>
  </si>
  <si>
    <t>Povinnosti v zmysle zákona o verejnom zdravotn.</t>
  </si>
  <si>
    <t>Bezpečnosť a ochrana zdravia pri práci</t>
  </si>
  <si>
    <t>Energie, voda a komunikácie</t>
  </si>
  <si>
    <t>Výsledok hospodárenia</t>
  </si>
  <si>
    <t>Ostatné tovary a služby</t>
  </si>
  <si>
    <t>Stravovanie</t>
  </si>
  <si>
    <t>Sociálny fond</t>
  </si>
  <si>
    <t>Poplatky banke</t>
  </si>
  <si>
    <t>19</t>
  </si>
  <si>
    <t>20</t>
  </si>
  <si>
    <t>VÝDAVKY SPOLU (bežné + kapitálové):</t>
  </si>
  <si>
    <t>1</t>
  </si>
  <si>
    <t>2</t>
  </si>
  <si>
    <t>3</t>
  </si>
  <si>
    <t>4</t>
  </si>
  <si>
    <t>5</t>
  </si>
  <si>
    <t>Kapitálové výdavky</t>
  </si>
  <si>
    <t>003</t>
  </si>
  <si>
    <t>001</t>
  </si>
  <si>
    <t>002</t>
  </si>
  <si>
    <t>012</t>
  </si>
  <si>
    <t>004</t>
  </si>
  <si>
    <t>005</t>
  </si>
  <si>
    <t>Iné nedaňové príjmy</t>
  </si>
  <si>
    <t>Tabule "Zákaz vynášania odpadu"</t>
  </si>
  <si>
    <t>Deratizácia verejných plôch zelene</t>
  </si>
  <si>
    <t>Bežné príjmy spolu:</t>
  </si>
  <si>
    <t>Bežné výdavky spolu:</t>
  </si>
  <si>
    <t>Kapitálové príjmy spolu:</t>
  </si>
  <si>
    <t xml:space="preserve">Kapitálové výdavky spolu: </t>
  </si>
  <si>
    <t>PRÍJMY SPOLU (bežné + kapitálové):</t>
  </si>
  <si>
    <t>6</t>
  </si>
  <si>
    <t>7</t>
  </si>
  <si>
    <t>8</t>
  </si>
  <si>
    <t>Rekreačné a športové služby</t>
  </si>
  <si>
    <t>Verejné osvetlenie</t>
  </si>
  <si>
    <t>Nájomné za prenájom</t>
  </si>
  <si>
    <t>Kultúrna spolupráca</t>
  </si>
  <si>
    <t>Poistné a príspevky do poisťovní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</si>
  <si>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</si>
  <si>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</si>
  <si>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</si>
  <si>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</si>
  <si>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</si>
  <si>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</si>
  <si>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</si>
  <si>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</si>
  <si>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</si>
  <si>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</si>
  <si>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Prevod z rezervného fondu</t>
  </si>
  <si>
    <t>A) Bežné príjmy</t>
  </si>
  <si>
    <t>Kód zdroja</t>
  </si>
  <si>
    <t>Názov rozpočtovej jednotky</t>
  </si>
  <si>
    <t>Daňové príjmy</t>
  </si>
  <si>
    <t>Výnos dane z príjmov pre územnú samosprávu</t>
  </si>
  <si>
    <t>Nedaňové príjmy</t>
  </si>
  <si>
    <t>Príjmy z prenájmu pozemkov</t>
  </si>
  <si>
    <t>Z prenájmu budov, garáži a ost.</t>
  </si>
  <si>
    <t>B) Kapitálové príjmy</t>
  </si>
  <si>
    <t>C) Finančné operácie príjmové</t>
  </si>
  <si>
    <t>Daň z príjmov a kapitálového majetku</t>
  </si>
  <si>
    <t>Príjmy z vlastníctva</t>
  </si>
  <si>
    <t>Príjmy z prenájmu pozemku (rekl.panely)</t>
  </si>
  <si>
    <t>Príjmy z podnikania a vlastníctva majetku</t>
  </si>
  <si>
    <t>Administratívne poplatky a iné poplatky a platby</t>
  </si>
  <si>
    <t xml:space="preserve">Administratívne poplatky </t>
  </si>
  <si>
    <t>Ostatné príjmy</t>
  </si>
  <si>
    <t>Z dobropisov</t>
  </si>
  <si>
    <t>027</t>
  </si>
  <si>
    <t>Iné</t>
  </si>
  <si>
    <t>Z účtov finančného hospodárenia</t>
  </si>
  <si>
    <t>Tuzemské bežné granty a transfery</t>
  </si>
  <si>
    <t>PROGRAM 3:   KOMUNIKÁCIE</t>
  </si>
  <si>
    <t>PROGRAM 1:     Služby občanom</t>
  </si>
  <si>
    <t>PROGRAM 6:     Sociálne služby</t>
  </si>
  <si>
    <t>PROGRAM 5:     Prostredie pre život</t>
  </si>
  <si>
    <t>PROGRAM 7:     Podporná činnosť</t>
  </si>
  <si>
    <t>Cestovné</t>
  </si>
  <si>
    <t>Dopravné</t>
  </si>
  <si>
    <t>Poistenie majetku</t>
  </si>
  <si>
    <t>Audit účtovníctva</t>
  </si>
  <si>
    <t>Vodné, stočné</t>
  </si>
  <si>
    <t>Dohody na upratovanie trhoviska</t>
  </si>
  <si>
    <t>Odvoz odpadu</t>
  </si>
  <si>
    <t>Trhovisko Merkúr</t>
  </si>
  <si>
    <t>kód zdroja</t>
  </si>
  <si>
    <t>Ochrana životného prostredia</t>
  </si>
  <si>
    <t>d) výroba a osadzovanie zábradlí</t>
  </si>
  <si>
    <t>PROGRAM 3:    Miestne komunikácie nezverené do správy MČ</t>
  </si>
  <si>
    <t>Údržba miestnych komunikácií</t>
  </si>
  <si>
    <t>Ochrana životného prostredia inde neklasifikovaná</t>
  </si>
  <si>
    <t>Staroba</t>
  </si>
  <si>
    <t xml:space="preserve">Mzdy, platy a ostatné osobné vyrovnania             </t>
  </si>
  <si>
    <t>Potraviny pre klientov</t>
  </si>
  <si>
    <t>Palivo, mazivá, oleje do auta</t>
  </si>
  <si>
    <t>Servis, údržba a opravy služobného auta</t>
  </si>
  <si>
    <t>Poistné služobného auta</t>
  </si>
  <si>
    <t>Služby</t>
  </si>
  <si>
    <t>Prídel do soc. fondu</t>
  </si>
  <si>
    <t>Odmeny na základe dohôd</t>
  </si>
  <si>
    <t>Nemocenské dávky</t>
  </si>
  <si>
    <t>Rekreácia, kultúra a náboženstvo inde neklasifikované</t>
  </si>
  <si>
    <t>Poistné</t>
  </si>
  <si>
    <t>Dávky sociálnej pomoci - pomoc občanom v hmotnej núdzi</t>
  </si>
  <si>
    <t>PROGRAM 2:     Odpadové hospodárstvo</t>
  </si>
  <si>
    <t>Kultúrne služby</t>
  </si>
  <si>
    <t>Športové akcie</t>
  </si>
  <si>
    <t xml:space="preserve">Kultúrne služby </t>
  </si>
  <si>
    <t>Adminístratívne poplatky ostatné          - SP evidencia obyvateľstva</t>
  </si>
  <si>
    <t>Evidencia obyvateľstva</t>
  </si>
  <si>
    <t xml:space="preserve">Mzdy, platy a ostatné osobné vyrovnania              </t>
  </si>
  <si>
    <t>Evidencia stavieb, budov, ulíc, verejných priestranstiev</t>
  </si>
  <si>
    <t>Rozvoj bývania</t>
  </si>
  <si>
    <t>Náboženské a iné spoločenské služby</t>
  </si>
  <si>
    <t>Členstvo v združeniach</t>
  </si>
  <si>
    <t>Členské príspevky ( Združenie kontrolórov)</t>
  </si>
  <si>
    <t xml:space="preserve">Audit </t>
  </si>
  <si>
    <t xml:space="preserve">                                                              - SP výherné automaty</t>
  </si>
  <si>
    <t xml:space="preserve">Príjmy z  prenájmu trhovísk </t>
  </si>
  <si>
    <t>Vrátené neoprávnené použité fin. prostriedky</t>
  </si>
  <si>
    <t xml:space="preserve">Mzdy, platy a ostatné osobné vyrovnania    AČ         </t>
  </si>
  <si>
    <t>Poistné a príspevky do poisťovní AČ</t>
  </si>
  <si>
    <t>Nákup materiálu pre AČ</t>
  </si>
  <si>
    <t>Denné centrum</t>
  </si>
  <si>
    <t>11T1</t>
  </si>
  <si>
    <t>8a</t>
  </si>
  <si>
    <t>Ostatné služby</t>
  </si>
  <si>
    <t>Odchodné do dôchodku</t>
  </si>
  <si>
    <t>Predškolská výchova</t>
  </si>
  <si>
    <t>11T2</t>
  </si>
  <si>
    <t>Príjmy za vydobyté nerasty</t>
  </si>
  <si>
    <t>Športové aktivity v MČ</t>
  </si>
  <si>
    <t>Realizácia výstavby detských ihrísk v zmysle štandardov EU</t>
  </si>
  <si>
    <t xml:space="preserve">Opravy a údržba budovy ZOS </t>
  </si>
  <si>
    <t>12a</t>
  </si>
  <si>
    <t>Dávky nemocenského poistenia</t>
  </si>
  <si>
    <t>Reprezentačné starosta, MR, MZ, komisie</t>
  </si>
  <si>
    <t>Nákup stravných lístkov pre dôchodcov</t>
  </si>
  <si>
    <t>28</t>
  </si>
  <si>
    <t>Obnova trhovísk</t>
  </si>
  <si>
    <t>c) zber nebezpečného odpadu</t>
  </si>
  <si>
    <t>09.1.2</t>
  </si>
  <si>
    <t>Použité pojmy a skratky:</t>
  </si>
  <si>
    <t>štátny rozpočet</t>
  </si>
  <si>
    <t>vlastné príjmy obcí a VUC</t>
  </si>
  <si>
    <t>iné zdroje</t>
  </si>
  <si>
    <t>mimorozpočtové prostriedky</t>
  </si>
  <si>
    <t>skratky</t>
  </si>
  <si>
    <t>Materské centrum</t>
  </si>
  <si>
    <t>26</t>
  </si>
  <si>
    <t>f) zriadenie nových parkovacích miest v MČ</t>
  </si>
  <si>
    <t>OS - opatrovateľská služba terénna</t>
  </si>
  <si>
    <t>ZOS - zariadenie opatrovateľskej služby na Ťahanovských riadkách</t>
  </si>
  <si>
    <t>ŠR - štátny rozpočet</t>
  </si>
  <si>
    <t>REGOB - register obyvateľstva</t>
  </si>
  <si>
    <t>Európsky sociálny fond (ESF)</t>
  </si>
  <si>
    <t>ROEP - register obnovy evidencie pozemkov</t>
  </si>
  <si>
    <t>ESF - spolufinancovanie so ŠR</t>
  </si>
  <si>
    <t>AČ - aktivačná činnosť</t>
  </si>
  <si>
    <t>SP - správne poplatky</t>
  </si>
  <si>
    <t>MÚ - miestny úrad</t>
  </si>
  <si>
    <t>MMK - magistrát mesta Košice</t>
  </si>
  <si>
    <t>EHMK - európske hlavné mesto kultúry</t>
  </si>
  <si>
    <t>VZN - všeobecné záväzné  nariadenie</t>
  </si>
  <si>
    <t>Kategória</t>
  </si>
  <si>
    <t>Položka</t>
  </si>
  <si>
    <t>Podpoložka</t>
  </si>
  <si>
    <t xml:space="preserve">Advent na Mieri </t>
  </si>
  <si>
    <t>008</t>
  </si>
  <si>
    <t>Granty a transfery</t>
  </si>
  <si>
    <t>Z rezervného fondu obce</t>
  </si>
  <si>
    <t>Príjmy za stravné - zamestnanci</t>
  </si>
  <si>
    <t xml:space="preserve">                             - dôchodcovia</t>
  </si>
  <si>
    <t>Ekonomická klasifikácia</t>
  </si>
  <si>
    <t>Funkčná klasifikácia</t>
  </si>
  <si>
    <t>Ukazovateľ</t>
  </si>
  <si>
    <t xml:space="preserve">Poistné a príspevky do poisťovní </t>
  </si>
  <si>
    <t>Tlačivá (príjmové doklady)</t>
  </si>
  <si>
    <t>Materiál, čistiace potreby</t>
  </si>
  <si>
    <t>Nájomné soc. zariadenia</t>
  </si>
  <si>
    <t>d) likvidácia nelegálnej skládky za amfiteátrom</t>
  </si>
  <si>
    <t>Program 4 : Kultúra</t>
  </si>
  <si>
    <t>Podpora kultúrnych a športových  podujatí</t>
  </si>
  <si>
    <t>Dotácie na kultúrne a športové akcie - nešpecifikované</t>
  </si>
  <si>
    <t>Kultúrne akcie v DC - podpora záujmových krúžkov v DC</t>
  </si>
  <si>
    <t>Mimoklubové aktivity seniorov</t>
  </si>
  <si>
    <t xml:space="preserve">Amfik uvádza </t>
  </si>
  <si>
    <t>Prímestské tábory</t>
  </si>
  <si>
    <t>Projekt bezpečnosť pri školách</t>
  </si>
  <si>
    <t xml:space="preserve"> Vianočné osvetlenie</t>
  </si>
  <si>
    <t>Poistné a príspevky do poisťovní + DDP</t>
  </si>
  <si>
    <t>Palivo, mazivá, oleje do auta a  dopravné</t>
  </si>
  <si>
    <t>Stravovanie zamestnancov OS</t>
  </si>
  <si>
    <t xml:space="preserve">Denné centrum </t>
  </si>
  <si>
    <t xml:space="preserve">Opravy a údržba </t>
  </si>
  <si>
    <t>Stravovanie seniorov</t>
  </si>
  <si>
    <t>Oprava v budove MÚ a okolia</t>
  </si>
  <si>
    <t>Odmeny poslancom</t>
  </si>
  <si>
    <t>27</t>
  </si>
  <si>
    <t>Členské príspevky (Cassoviainfo, Asociácia prednostov)</t>
  </si>
  <si>
    <t>Povinnosti v zmysle zákona o ver. zdrav. starostlivosti</t>
  </si>
  <si>
    <t>Tuzemské kapitálové granty a transfery</t>
  </si>
  <si>
    <t>Z rozpočtu obce (MMK) - činnosť OS</t>
  </si>
  <si>
    <t xml:space="preserve">                                       - stravovanie</t>
  </si>
  <si>
    <t xml:space="preserve">                                       - prenesený výkon štátnej správy - AČ</t>
  </si>
  <si>
    <t xml:space="preserve">                                       - prenesený výkon štátnej správy - REGOB</t>
  </si>
  <si>
    <t>Zo štátneho rozpočtu    - činnosť ZOS</t>
  </si>
  <si>
    <t xml:space="preserve">                                                              - spoluúčasť seniorov na akciách</t>
  </si>
  <si>
    <t>Za predaj výrobkov, tovarov a služieb - Senior dom (Denné centrum)</t>
  </si>
  <si>
    <t xml:space="preserve">                                                              - kopírovanie</t>
  </si>
  <si>
    <t xml:space="preserve">                                                              - ZOS</t>
  </si>
  <si>
    <t xml:space="preserve">                                                              - OS</t>
  </si>
  <si>
    <t xml:space="preserve">                                                              - rybárske lístky</t>
  </si>
  <si>
    <t xml:space="preserve">                                                              - vodné, el. energiu, teplo</t>
  </si>
  <si>
    <t xml:space="preserve">                                                              - prímestský detský tábor</t>
  </si>
  <si>
    <t xml:space="preserve">                                                              - Advent na Mieri (energie)</t>
  </si>
  <si>
    <t xml:space="preserve">                                                              - SP overovanie podpisov</t>
  </si>
  <si>
    <t xml:space="preserve">                                                              - SP známky pre psov</t>
  </si>
  <si>
    <t>Príjmy</t>
  </si>
  <si>
    <t>Podprogram</t>
  </si>
  <si>
    <t>37</t>
  </si>
  <si>
    <t>Bežný transfer na stravovanie dôchodcov</t>
  </si>
  <si>
    <t>Mzdy, platy a OOV (starosta, kontrolór)</t>
  </si>
  <si>
    <t>Mzdy, platy a OOV (prednosta, zamestnanci MÚ)</t>
  </si>
  <si>
    <t>Priestupkové konanie v odpadovom hospodárstve</t>
  </si>
  <si>
    <t>Bezpečnosť pri školách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</si>
  <si>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</si>
  <si>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</si>
  <si>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Advent na Mieri</t>
  </si>
  <si>
    <t>Odvody za poslancov</t>
  </si>
  <si>
    <t>Aktivity Únie žien</t>
  </si>
  <si>
    <t>Bežné výdavky</t>
  </si>
  <si>
    <t>Energie (vodné, stočné, elektrina)</t>
  </si>
  <si>
    <t>Výroba a montáž uličných tabúľ, súpisných čísel a inform. zar.</t>
  </si>
  <si>
    <t>05.6.0</t>
  </si>
  <si>
    <t>06.2.0</t>
  </si>
  <si>
    <t>06.1.0</t>
  </si>
  <si>
    <t>05.1.0</t>
  </si>
  <si>
    <t>1.5</t>
  </si>
  <si>
    <t>1.4</t>
  </si>
  <si>
    <t>1.1.2</t>
  </si>
  <si>
    <t>1.1.1</t>
  </si>
  <si>
    <t>2.2</t>
  </si>
  <si>
    <t>04.5.1</t>
  </si>
  <si>
    <t xml:space="preserve">06.2.0 </t>
  </si>
  <si>
    <t>3.1.2</t>
  </si>
  <si>
    <t>3.1.1</t>
  </si>
  <si>
    <t>4.1</t>
  </si>
  <si>
    <t>4.2</t>
  </si>
  <si>
    <t>4.3</t>
  </si>
  <si>
    <t>4.4</t>
  </si>
  <si>
    <t>4.5</t>
  </si>
  <si>
    <t>08.1.0</t>
  </si>
  <si>
    <t>08.2.0</t>
  </si>
  <si>
    <t>08.6.0</t>
  </si>
  <si>
    <t>5.4</t>
  </si>
  <si>
    <t>5.3</t>
  </si>
  <si>
    <t>06.4.0</t>
  </si>
  <si>
    <t>5.1</t>
  </si>
  <si>
    <t>PROGRAM 6:   SOCIÁLNE SLUŽBY</t>
  </si>
  <si>
    <t>6.1.1</t>
  </si>
  <si>
    <t>6.1.3</t>
  </si>
  <si>
    <t>6.2</t>
  </si>
  <si>
    <t>6.3</t>
  </si>
  <si>
    <t>10.7.0</t>
  </si>
  <si>
    <t>6.5</t>
  </si>
  <si>
    <t>PROGRAM 7:   PODPORNÁ ČINNOSŤ</t>
  </si>
  <si>
    <t>PROGRAM 5:   PROSTREDIE PRE ŽIVOT</t>
  </si>
  <si>
    <t>PROGRAM 4:   KULTÚRA A ŠPORT</t>
  </si>
  <si>
    <t>PROGRAM 2:   ODPADOVÉ HOSPODÁRSTVO</t>
  </si>
  <si>
    <t>PROGRAM 1:   SLUŽBY OBČANOM</t>
  </si>
  <si>
    <t>7.1.1</t>
  </si>
  <si>
    <t>7.1.2</t>
  </si>
  <si>
    <t>01.1.2</t>
  </si>
  <si>
    <t>08.4.0</t>
  </si>
  <si>
    <t>7.2</t>
  </si>
  <si>
    <t>7.3</t>
  </si>
  <si>
    <t>z toho:</t>
  </si>
  <si>
    <t xml:space="preserve">             Program 1:   Služby občanom</t>
  </si>
  <si>
    <t xml:space="preserve">             Program 2:  Odpadové hospodárstvo</t>
  </si>
  <si>
    <t xml:space="preserve">             Program 3:   Komunikácie</t>
  </si>
  <si>
    <t xml:space="preserve">             Program 4:   Kultúra a šport</t>
  </si>
  <si>
    <t xml:space="preserve">             Program 5:   Prostredie pre život</t>
  </si>
  <si>
    <t xml:space="preserve">             Program 6:   Sociálne služby</t>
  </si>
  <si>
    <t xml:space="preserve">             Program 7:   Podporná činnosť</t>
  </si>
  <si>
    <t xml:space="preserve">Rozdiel príjmov a výdavkov bežného rozpočtu </t>
  </si>
  <si>
    <t>Rozdiel príjmov a výdavkov kapitálového rozpočtu</t>
  </si>
  <si>
    <t xml:space="preserve">FINANČNÉ OPERÁCIE </t>
  </si>
  <si>
    <t>Upravený rozpočet</t>
  </si>
  <si>
    <t>1.zmena PR</t>
  </si>
  <si>
    <t xml:space="preserve">Upravený rozpočet             </t>
  </si>
  <si>
    <t>30</t>
  </si>
  <si>
    <t>Poplatky a odvody - súdny spor</t>
  </si>
  <si>
    <t>2.zmena PR</t>
  </si>
  <si>
    <t>Rutinná a štandardná údržba výpočtovej techniky, nábytku, iné</t>
  </si>
  <si>
    <t xml:space="preserve">Sumarizácia </t>
  </si>
  <si>
    <t>5.2.1</t>
  </si>
  <si>
    <t>Ihrisko Polianska</t>
  </si>
  <si>
    <t>4.7</t>
  </si>
  <si>
    <t>11H</t>
  </si>
  <si>
    <t>%            plnenia</t>
  </si>
  <si>
    <t>% plnenia</t>
  </si>
  <si>
    <t xml:space="preserve">                                                              - Severská desiatka</t>
  </si>
  <si>
    <t xml:space="preserve">Granty  </t>
  </si>
  <si>
    <t>%             plnenia</t>
  </si>
  <si>
    <t>Civilná ochrana</t>
  </si>
  <si>
    <t>1.9</t>
  </si>
  <si>
    <t>02.2.0</t>
  </si>
  <si>
    <t>transfer od ost.subjektov ver.správy</t>
  </si>
  <si>
    <t>Rozvoj obcí</t>
  </si>
  <si>
    <t>5.2.2</t>
  </si>
  <si>
    <t>01.6.0</t>
  </si>
  <si>
    <t>Vzdelávanie zamestnancov</t>
  </si>
  <si>
    <t>1.RO starostu</t>
  </si>
  <si>
    <t>Nákup výpočtovej techniky</t>
  </si>
  <si>
    <t>2.RO starostu</t>
  </si>
  <si>
    <t>Schodok, prebytok</t>
  </si>
  <si>
    <t>Zo štátneho rozpočtu - kamerový systém</t>
  </si>
  <si>
    <t xml:space="preserve">Z rozpočtu obce (MMK) - parkovacie miesta </t>
  </si>
  <si>
    <t>Ostatné služby (prepravné)</t>
  </si>
  <si>
    <t>CO-cvičenie</t>
  </si>
  <si>
    <t>Zvoz a odvoz  komunálneho odpadu</t>
  </si>
  <si>
    <t>a) odstraňovanie nelegálnych skládok</t>
  </si>
  <si>
    <t>a) údržba ciest, chodníkov, vpustí v medziblokovom priestore</t>
  </si>
  <si>
    <t>d) doplnenie chýbajúcich cestných kanalizačných vpustí a poklopov</t>
  </si>
  <si>
    <t>e) oprava a úprava jestvujúcich komunikácií, parkovísk pre parkovanie osobných áut</t>
  </si>
  <si>
    <t>Kamerový systém</t>
  </si>
  <si>
    <t>b) kosenie v MĆ</t>
  </si>
  <si>
    <t>c) odpratávanie žľabov, kanálov, chodníkov</t>
  </si>
  <si>
    <t>Jednorazové dávky</t>
  </si>
  <si>
    <t>Mimoriadna finančná pomoc</t>
  </si>
  <si>
    <t xml:space="preserve">                                       - činnosť ZOS</t>
  </si>
  <si>
    <t xml:space="preserve">Programový rozpočet Mestskej časti Košice - Sever na rok 2015 (v €) </t>
  </si>
  <si>
    <t>Programový rozpočet Mestskej časti Košice - Sever na rok 2015</t>
  </si>
  <si>
    <t>Schválený rozpočet</t>
  </si>
  <si>
    <t>Z odvodu hazardných hier a videohier</t>
  </si>
  <si>
    <t>Vrátené neoprávnené použité fin. prostriedky od nezisk. org.</t>
  </si>
  <si>
    <t xml:space="preserve">                                       - voľby, referendá </t>
  </si>
  <si>
    <t>Register obnovy evidencie pozemkov</t>
  </si>
  <si>
    <t>1.10</t>
  </si>
  <si>
    <t>01.1.1</t>
  </si>
  <si>
    <t>Výkonné a zákonodarné orgány - ROEP</t>
  </si>
  <si>
    <t>1.</t>
  </si>
  <si>
    <t>Energie, komunikácie, poštovné</t>
  </si>
  <si>
    <t>c) oprava jám a výtlkov, osadzovanie zábran</t>
  </si>
  <si>
    <t>h) maľovanie čiar, značky</t>
  </si>
  <si>
    <t>Poistné pre AČ</t>
  </si>
  <si>
    <t>Dotácie VZN 42/2004</t>
  </si>
  <si>
    <t>Občasník Kuriér zo Severu</t>
  </si>
  <si>
    <t>4.6</t>
  </si>
  <si>
    <t>08.3.0</t>
  </si>
  <si>
    <t>Vysielacie a vydavateľské služby</t>
  </si>
  <si>
    <t>Tlač a distribúcia Kuriéra zo Severu</t>
  </si>
  <si>
    <t xml:space="preserve">Verejné osvetlenie </t>
  </si>
  <si>
    <t>Výbeh pre voľný pohyb psov</t>
  </si>
  <si>
    <t>a) terénne úpravy (materiál)</t>
  </si>
  <si>
    <t>Športoviská + street workoutové ihriská</t>
  </si>
  <si>
    <t>Detské ihriská, príspevok na DI</t>
  </si>
  <si>
    <t>Street workoutové ihriská</t>
  </si>
  <si>
    <t>Lavičky v MČ</t>
  </si>
  <si>
    <t>5.5</t>
  </si>
  <si>
    <t>Výmena a doplňanie lavičiek v MČ, obnova náterov na lavičkách</t>
  </si>
  <si>
    <t>Štúdie a príprava ideových projektov</t>
  </si>
  <si>
    <t>5.6</t>
  </si>
  <si>
    <t>Námestie Jána Mathého</t>
  </si>
  <si>
    <t>Prechodové chodníky a schodiská Podhradová</t>
  </si>
  <si>
    <t>Prechodové chodníky a schodiská Kalvária</t>
  </si>
  <si>
    <t>DJ Gerlachovská</t>
  </si>
  <si>
    <t>VOĽBY, REFERENDÁ V ROKU 2015</t>
  </si>
  <si>
    <t>Všeobecné verejné služby inde neklasifikované</t>
  </si>
  <si>
    <t>Bežné výdavky - Referendum o rodine 2015</t>
  </si>
  <si>
    <t>Primárne vzdelávanie</t>
  </si>
  <si>
    <t>Trhoviská Mier, Merkúr, Podhradová</t>
  </si>
  <si>
    <t>Rozvoj obcí - Trhovisko Mier</t>
  </si>
  <si>
    <t>Rozvoj obcí - Trhovisko Merkúr</t>
  </si>
  <si>
    <t>Rozvoj obcí - Trhovisko Podhradová</t>
  </si>
  <si>
    <t>1.1.3</t>
  </si>
  <si>
    <t>Výkonné a zákonodarné orgány - REGOB</t>
  </si>
  <si>
    <t>Cestná doprava</t>
  </si>
  <si>
    <t xml:space="preserve">Rozvoj obcí </t>
  </si>
  <si>
    <t>10.2.0</t>
  </si>
  <si>
    <t>Staroba - Zariadenie opatrovateľskej služby (celoročný pobyt s opatrovateľskou službou)</t>
  </si>
  <si>
    <t xml:space="preserve">Staroba - Opatrovateľská služba v byte občana </t>
  </si>
  <si>
    <t>09.5.0</t>
  </si>
  <si>
    <t>Sociálna pomoc občanom v hmotnej a sociálnej núdzi</t>
  </si>
  <si>
    <t>Staroba - Bežné transfery jednotlivcom</t>
  </si>
  <si>
    <t>Výkonné a zákonodarné orgány</t>
  </si>
  <si>
    <t>Finančné a rozpočtové záležitostí</t>
  </si>
  <si>
    <t xml:space="preserve">             Voľby, referendá</t>
  </si>
  <si>
    <t>131E</t>
  </si>
  <si>
    <t>nevyčerp. zdroje zo ŠR z roku 2014</t>
  </si>
  <si>
    <t>Zostatok prostriedkov z predchádzajúcich rokov</t>
  </si>
  <si>
    <t>131E,41</t>
  </si>
  <si>
    <t>Bežné príjmy spolu</t>
  </si>
  <si>
    <t>Kapitálové príjmy spolu</t>
  </si>
  <si>
    <t>Finančné operácie spolu</t>
  </si>
  <si>
    <t xml:space="preserve">Obnova trhovísk </t>
  </si>
  <si>
    <t>Organizácia kultúrnych aktivít v DC</t>
  </si>
  <si>
    <t xml:space="preserve">Organizovanie kultúrnych aktivít </t>
  </si>
  <si>
    <t xml:space="preserve">                                    - špeciálny kočík pre ZŤP</t>
  </si>
  <si>
    <t>40</t>
  </si>
  <si>
    <t>Špeciálny kočík pre ZŤP</t>
  </si>
  <si>
    <t>Komunitné centrum</t>
  </si>
  <si>
    <t>6.6</t>
  </si>
  <si>
    <t>04.1.2</t>
  </si>
  <si>
    <t>Všeobecná pracovná oblasť</t>
  </si>
  <si>
    <t>Poštové a telekomunikačné služby</t>
  </si>
  <si>
    <t>ESF</t>
  </si>
  <si>
    <t xml:space="preserve">                                       - komunitné centrum</t>
  </si>
  <si>
    <t xml:space="preserve">                                       - športoviská a detské ihriská</t>
  </si>
  <si>
    <t>111,131E</t>
  </si>
  <si>
    <t>006</t>
  </si>
  <si>
    <t>Z náhrad z poistného plnenia</t>
  </si>
  <si>
    <t>Príspevky</t>
  </si>
  <si>
    <t>Skutočnosť           k 31.12.2015</t>
  </si>
  <si>
    <t>Skutočnosť         k 31.12.2015</t>
  </si>
  <si>
    <t>Skutočnosť            k 31.12.2015</t>
  </si>
  <si>
    <t>2.1</t>
  </si>
  <si>
    <t>Pracovné odevy, obuv</t>
  </si>
  <si>
    <t>Transfery v rámci verejnej správy</t>
  </si>
  <si>
    <t xml:space="preserve">Transfery v rámci verejnej správy </t>
  </si>
</sst>
</file>

<file path=xl/styles.xml><?xml version="1.0" encoding="utf-8"?>
<styleSheet xmlns="http://schemas.openxmlformats.org/spreadsheetml/2006/main">
  <numFmts count="1">
    <numFmt numFmtId="164" formatCode="#,##0\ _K_č"/>
  </numFmts>
  <fonts count="8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u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2"/>
      <color indexed="12"/>
      <name val="Tahoma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12"/>
      <name val="Tahoma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color indexed="12"/>
      <name val="Tahoma"/>
      <family val="2"/>
      <charset val="238"/>
    </font>
    <font>
      <sz val="8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color rgb="FFFF0000"/>
      <name val="Arial CE"/>
      <family val="2"/>
      <charset val="238"/>
    </font>
    <font>
      <b/>
      <i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24"/>
      <name val="Cambria"/>
      <family val="1"/>
      <charset val="238"/>
      <scheme val="major"/>
    </font>
    <font>
      <b/>
      <sz val="24"/>
      <name val="Cambria"/>
      <family val="1"/>
      <charset val="238"/>
      <scheme val="major"/>
    </font>
    <font>
      <b/>
      <i/>
      <sz val="11"/>
      <color rgb="FFFF0000"/>
      <name val="Arial"/>
      <family val="2"/>
      <charset val="238"/>
    </font>
    <font>
      <sz val="22"/>
      <name val="Arial"/>
      <family val="2"/>
      <charset val="238"/>
    </font>
    <font>
      <b/>
      <i/>
      <sz val="22"/>
      <name val="Arial CE"/>
      <family val="2"/>
      <charset val="238"/>
    </font>
    <font>
      <sz val="22"/>
      <name val="Arial CE"/>
      <family val="2"/>
      <charset val="238"/>
    </font>
    <font>
      <i/>
      <sz val="22"/>
      <color rgb="FFFF0000"/>
      <name val="Arial"/>
      <family val="2"/>
      <charset val="238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b/>
      <sz val="9"/>
      <color theme="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family val="2"/>
    </font>
    <font>
      <sz val="8"/>
      <name val="Arial"/>
      <family val="2"/>
    </font>
    <font>
      <b/>
      <sz val="11"/>
      <color indexed="12"/>
      <name val="Tahoma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2"/>
      <name val="Tahoma"/>
      <family val="2"/>
      <charset val="238"/>
    </font>
    <font>
      <sz val="24"/>
      <name val="Cambria"/>
      <family val="1"/>
      <charset val="238"/>
    </font>
    <font>
      <b/>
      <sz val="9"/>
      <color rgb="FFFF0000"/>
      <name val="Arial CE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ahoma"/>
      <family val="2"/>
      <charset val="238"/>
    </font>
    <font>
      <sz val="8"/>
      <color indexed="8"/>
      <name val="Arial CE"/>
      <family val="2"/>
    </font>
    <font>
      <sz val="8"/>
      <color rgb="FFFF0000"/>
      <name val="Arial CE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5" fillId="0" borderId="0" xfId="0" applyFont="1" applyBorder="1"/>
    <xf numFmtId="0" fontId="14" fillId="0" borderId="0" xfId="0" applyFont="1"/>
    <xf numFmtId="0" fontId="3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4" fillId="5" borderId="0" xfId="0" applyFont="1" applyFill="1" applyBorder="1"/>
    <xf numFmtId="3" fontId="6" fillId="3" borderId="1" xfId="0" applyNumberFormat="1" applyFont="1" applyFill="1" applyBorder="1" applyAlignment="1"/>
    <xf numFmtId="0" fontId="3" fillId="3" borderId="1" xfId="0" applyFont="1" applyFill="1" applyBorder="1" applyAlignment="1"/>
    <xf numFmtId="0" fontId="17" fillId="0" borderId="0" xfId="0" applyFont="1" applyFill="1" applyBorder="1"/>
    <xf numFmtId="0" fontId="4" fillId="0" borderId="0" xfId="0" applyFont="1"/>
    <xf numFmtId="0" fontId="18" fillId="0" borderId="0" xfId="0" applyFont="1"/>
    <xf numFmtId="0" fontId="20" fillId="0" borderId="0" xfId="0" applyFont="1"/>
    <xf numFmtId="0" fontId="0" fillId="5" borderId="0" xfId="0" applyFill="1"/>
    <xf numFmtId="0" fontId="1" fillId="0" borderId="1" xfId="0" applyFont="1" applyBorder="1"/>
    <xf numFmtId="0" fontId="3" fillId="5" borderId="1" xfId="0" applyFont="1" applyFill="1" applyBorder="1" applyAlignment="1">
      <alignment wrapText="1"/>
    </xf>
    <xf numFmtId="3" fontId="3" fillId="5" borderId="1" xfId="0" applyNumberFormat="1" applyFont="1" applyFill="1" applyBorder="1"/>
    <xf numFmtId="0" fontId="8" fillId="4" borderId="1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3" fillId="0" borderId="0" xfId="0" applyFont="1"/>
    <xf numFmtId="0" fontId="3" fillId="0" borderId="0" xfId="0" applyFont="1" applyBorder="1"/>
    <xf numFmtId="0" fontId="23" fillId="0" borderId="0" xfId="0" applyFont="1"/>
    <xf numFmtId="0" fontId="7" fillId="5" borderId="0" xfId="0" applyFont="1" applyFill="1" applyBorder="1"/>
    <xf numFmtId="0" fontId="3" fillId="5" borderId="1" xfId="0" applyFont="1" applyFill="1" applyBorder="1"/>
    <xf numFmtId="0" fontId="3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0" fontId="24" fillId="0" borderId="0" xfId="0" applyFont="1"/>
    <xf numFmtId="3" fontId="3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Border="1"/>
    <xf numFmtId="0" fontId="30" fillId="0" borderId="0" xfId="0" applyFont="1"/>
    <xf numFmtId="0" fontId="29" fillId="0" borderId="0" xfId="0" applyFont="1"/>
    <xf numFmtId="3" fontId="3" fillId="0" borderId="1" xfId="0" applyNumberFormat="1" applyFont="1" applyBorder="1"/>
    <xf numFmtId="3" fontId="3" fillId="0" borderId="1" xfId="0" applyNumberFormat="1" applyFont="1" applyFill="1" applyBorder="1"/>
    <xf numFmtId="3" fontId="2" fillId="2" borderId="1" xfId="0" applyNumberFormat="1" applyFont="1" applyFill="1" applyBorder="1" applyAlignment="1">
      <alignment horizontal="right" wrapText="1"/>
    </xf>
    <xf numFmtId="0" fontId="9" fillId="0" borderId="0" xfId="0" applyFont="1"/>
    <xf numFmtId="3" fontId="3" fillId="5" borderId="1" xfId="0" applyNumberFormat="1" applyFont="1" applyFill="1" applyBorder="1" applyAlignment="1">
      <alignment wrapText="1"/>
    </xf>
    <xf numFmtId="0" fontId="3" fillId="5" borderId="0" xfId="0" applyFont="1" applyFill="1" applyBorder="1"/>
    <xf numFmtId="0" fontId="2" fillId="5" borderId="0" xfId="0" applyFont="1" applyFill="1" applyBorder="1"/>
    <xf numFmtId="0" fontId="8" fillId="4" borderId="1" xfId="0" applyFont="1" applyFill="1" applyBorder="1" applyAlignment="1">
      <alignment vertical="center"/>
    </xf>
    <xf numFmtId="0" fontId="14" fillId="4" borderId="1" xfId="0" applyFont="1" applyFill="1" applyBorder="1" applyAlignment="1"/>
    <xf numFmtId="3" fontId="2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3" fontId="8" fillId="4" borderId="1" xfId="0" applyNumberFormat="1" applyFont="1" applyFill="1" applyBorder="1" applyAlignment="1"/>
    <xf numFmtId="0" fontId="8" fillId="3" borderId="1" xfId="0" applyFont="1" applyFill="1" applyBorder="1" applyAlignment="1"/>
    <xf numFmtId="3" fontId="3" fillId="8" borderId="1" xfId="0" applyNumberFormat="1" applyFont="1" applyFill="1" applyBorder="1"/>
    <xf numFmtId="3" fontId="2" fillId="9" borderId="1" xfId="0" applyNumberFormat="1" applyFont="1" applyFill="1" applyBorder="1"/>
    <xf numFmtId="0" fontId="14" fillId="0" borderId="0" xfId="0" applyFont="1" applyBorder="1"/>
    <xf numFmtId="0" fontId="16" fillId="0" borderId="0" xfId="0" applyFont="1" applyBorder="1"/>
    <xf numFmtId="0" fontId="12" fillId="0" borderId="0" xfId="0" applyFont="1" applyBorder="1"/>
    <xf numFmtId="0" fontId="13" fillId="8" borderId="0" xfId="0" applyFont="1" applyFill="1" applyBorder="1"/>
    <xf numFmtId="0" fontId="35" fillId="0" borderId="0" xfId="0" applyFont="1"/>
    <xf numFmtId="0" fontId="34" fillId="0" borderId="0" xfId="0" applyFont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37" fillId="0" borderId="0" xfId="0" applyFont="1"/>
    <xf numFmtId="0" fontId="41" fillId="0" borderId="0" xfId="0" applyFont="1"/>
    <xf numFmtId="0" fontId="41" fillId="0" borderId="0" xfId="0" applyFont="1" applyFill="1" applyBorder="1"/>
    <xf numFmtId="3" fontId="41" fillId="0" borderId="0" xfId="0" applyNumberFormat="1" applyFont="1"/>
    <xf numFmtId="0" fontId="42" fillId="0" borderId="0" xfId="0" applyFont="1"/>
    <xf numFmtId="3" fontId="42" fillId="8" borderId="0" xfId="0" applyNumberFormat="1" applyFont="1" applyFill="1" applyBorder="1" applyAlignment="1"/>
    <xf numFmtId="0" fontId="32" fillId="0" borderId="0" xfId="0" applyFont="1" applyAlignment="1">
      <alignment horizontal="center"/>
    </xf>
    <xf numFmtId="0" fontId="32" fillId="0" borderId="0" xfId="0" applyFont="1"/>
    <xf numFmtId="0" fontId="40" fillId="0" borderId="0" xfId="0" applyFont="1"/>
    <xf numFmtId="0" fontId="43" fillId="0" borderId="0" xfId="0" applyFont="1"/>
    <xf numFmtId="0" fontId="44" fillId="0" borderId="0" xfId="0" applyFont="1" applyAlignment="1">
      <alignment horizontal="center"/>
    </xf>
    <xf numFmtId="0" fontId="44" fillId="0" borderId="0" xfId="0" applyFont="1"/>
    <xf numFmtId="0" fontId="44" fillId="0" borderId="0" xfId="0" applyNumberFormat="1" applyFont="1" applyAlignment="1">
      <alignment horizontal="right"/>
    </xf>
    <xf numFmtId="0" fontId="47" fillId="0" borderId="0" xfId="0" applyFont="1"/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46" fillId="0" borderId="0" xfId="0" applyNumberFormat="1" applyFont="1" applyFill="1" applyBorder="1" applyAlignment="1">
      <alignment horizontal="right"/>
    </xf>
    <xf numFmtId="0" fontId="44" fillId="0" borderId="0" xfId="0" applyFont="1" applyFill="1"/>
    <xf numFmtId="0" fontId="44" fillId="0" borderId="0" xfId="0" applyNumberFormat="1" applyFont="1" applyFill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50" fillId="10" borderId="1" xfId="0" applyFont="1" applyFill="1" applyBorder="1" applyAlignment="1">
      <alignment horizontal="center" vertical="center"/>
    </xf>
    <xf numFmtId="49" fontId="50" fillId="10" borderId="1" xfId="0" applyNumberFormat="1" applyFont="1" applyFill="1" applyBorder="1" applyAlignment="1">
      <alignment horizontal="center" vertical="center"/>
    </xf>
    <xf numFmtId="0" fontId="50" fillId="10" borderId="1" xfId="0" applyFont="1" applyFill="1" applyBorder="1"/>
    <xf numFmtId="0" fontId="48" fillId="9" borderId="1" xfId="0" applyFont="1" applyFill="1" applyBorder="1" applyAlignment="1">
      <alignment horizontal="center" vertical="center"/>
    </xf>
    <xf numFmtId="49" fontId="48" fillId="9" borderId="1" xfId="0" applyNumberFormat="1" applyFont="1" applyFill="1" applyBorder="1" applyAlignment="1">
      <alignment horizontal="center" vertical="center"/>
    </xf>
    <xf numFmtId="0" fontId="48" fillId="9" borderId="1" xfId="0" applyFont="1" applyFill="1" applyBorder="1"/>
    <xf numFmtId="0" fontId="49" fillId="0" borderId="1" xfId="0" applyFont="1" applyBorder="1" applyAlignment="1">
      <alignment horizontal="center" vertical="center"/>
    </xf>
    <xf numFmtId="49" fontId="49" fillId="0" borderId="1" xfId="0" applyNumberFormat="1" applyFont="1" applyBorder="1" applyAlignment="1">
      <alignment horizontal="center" vertical="center"/>
    </xf>
    <xf numFmtId="0" fontId="49" fillId="0" borderId="1" xfId="0" applyFont="1" applyBorder="1"/>
    <xf numFmtId="49" fontId="3" fillId="0" borderId="1" xfId="0" applyNumberFormat="1" applyFont="1" applyFill="1" applyBorder="1" applyAlignment="1">
      <alignment horizontal="center" vertical="center"/>
    </xf>
    <xf numFmtId="0" fontId="53" fillId="7" borderId="1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horizontal="center" vertical="center"/>
    </xf>
    <xf numFmtId="49" fontId="54" fillId="10" borderId="1" xfId="0" applyNumberFormat="1" applyFont="1" applyFill="1" applyBorder="1" applyAlignment="1">
      <alignment horizontal="center" vertical="center"/>
    </xf>
    <xf numFmtId="0" fontId="54" fillId="10" borderId="1" xfId="0" applyFont="1" applyFill="1" applyBorder="1"/>
    <xf numFmtId="0" fontId="55" fillId="9" borderId="1" xfId="0" applyFont="1" applyFill="1" applyBorder="1" applyAlignment="1">
      <alignment horizontal="center" vertical="center"/>
    </xf>
    <xf numFmtId="49" fontId="55" fillId="9" borderId="1" xfId="0" applyNumberFormat="1" applyFont="1" applyFill="1" applyBorder="1" applyAlignment="1">
      <alignment horizontal="center" vertical="center"/>
    </xf>
    <xf numFmtId="0" fontId="55" fillId="9" borderId="1" xfId="0" applyFont="1" applyFill="1" applyBorder="1"/>
    <xf numFmtId="0" fontId="53" fillId="0" borderId="1" xfId="0" applyFont="1" applyBorder="1" applyAlignment="1">
      <alignment horizontal="center" vertical="center"/>
    </xf>
    <xf numFmtId="49" fontId="53" fillId="0" borderId="1" xfId="0" applyNumberFormat="1" applyFont="1" applyBorder="1" applyAlignment="1">
      <alignment horizontal="center" vertical="center"/>
    </xf>
    <xf numFmtId="0" fontId="53" fillId="0" borderId="1" xfId="0" applyFont="1" applyBorder="1"/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/>
    <xf numFmtId="0" fontId="27" fillId="0" borderId="0" xfId="0" applyFont="1" applyBorder="1"/>
    <xf numFmtId="0" fontId="28" fillId="0" borderId="0" xfId="0" applyFont="1" applyBorder="1"/>
    <xf numFmtId="0" fontId="8" fillId="0" borderId="0" xfId="0" applyFont="1"/>
    <xf numFmtId="0" fontId="6" fillId="5" borderId="0" xfId="0" applyFont="1" applyFill="1" applyBorder="1"/>
    <xf numFmtId="0" fontId="55" fillId="0" borderId="0" xfId="0" applyFont="1" applyBorder="1"/>
    <xf numFmtId="0" fontId="53" fillId="0" borderId="0" xfId="0" applyFont="1" applyBorder="1"/>
    <xf numFmtId="3" fontId="34" fillId="0" borderId="0" xfId="0" applyNumberFormat="1" applyFont="1" applyBorder="1"/>
    <xf numFmtId="3" fontId="56" fillId="5" borderId="0" xfId="0" applyNumberFormat="1" applyFont="1" applyFill="1" applyBorder="1"/>
    <xf numFmtId="3" fontId="57" fillId="0" borderId="0" xfId="0" applyNumberFormat="1" applyFont="1"/>
    <xf numFmtId="0" fontId="50" fillId="11" borderId="1" xfId="0" applyFont="1" applyFill="1" applyBorder="1" applyAlignment="1">
      <alignment horizontal="center" vertical="center"/>
    </xf>
    <xf numFmtId="0" fontId="50" fillId="11" borderId="1" xfId="0" applyFont="1" applyFill="1" applyBorder="1"/>
    <xf numFmtId="0" fontId="58" fillId="0" borderId="1" xfId="0" applyFont="1" applyFill="1" applyBorder="1" applyAlignment="1">
      <alignment horizontal="center" vertical="center"/>
    </xf>
    <xf numFmtId="49" fontId="50" fillId="11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wrapText="1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62" fillId="4" borderId="1" xfId="0" applyFont="1" applyFill="1" applyBorder="1" applyAlignment="1">
      <alignment horizontal="left" vertical="center"/>
    </xf>
    <xf numFmtId="0" fontId="62" fillId="4" borderId="1" xfId="0" applyFont="1" applyFill="1" applyBorder="1" applyAlignment="1">
      <alignment vertical="center"/>
    </xf>
    <xf numFmtId="0" fontId="61" fillId="4" borderId="1" xfId="0" applyFont="1" applyFill="1" applyBorder="1" applyAlignment="1"/>
    <xf numFmtId="0" fontId="63" fillId="3" borderId="1" xfId="0" applyFont="1" applyFill="1" applyBorder="1" applyAlignment="1"/>
    <xf numFmtId="0" fontId="51" fillId="0" borderId="1" xfId="0" applyFont="1" applyBorder="1" applyAlignment="1">
      <alignment horizontal="center"/>
    </xf>
    <xf numFmtId="0" fontId="52" fillId="2" borderId="1" xfId="0" applyFont="1" applyFill="1" applyBorder="1"/>
    <xf numFmtId="0" fontId="51" fillId="0" borderId="1" xfId="0" applyFont="1" applyFill="1" applyBorder="1"/>
    <xf numFmtId="49" fontId="64" fillId="0" borderId="1" xfId="0" applyNumberFormat="1" applyFont="1" applyFill="1" applyBorder="1" applyAlignment="1">
      <alignment horizontal="center"/>
    </xf>
    <xf numFmtId="49" fontId="51" fillId="0" borderId="1" xfId="0" applyNumberFormat="1" applyFont="1" applyFill="1" applyBorder="1" applyAlignment="1">
      <alignment horizontal="center"/>
    </xf>
    <xf numFmtId="0" fontId="51" fillId="5" borderId="1" xfId="0" applyFont="1" applyFill="1" applyBorder="1"/>
    <xf numFmtId="49" fontId="52" fillId="0" borderId="1" xfId="0" applyNumberFormat="1" applyFont="1" applyFill="1" applyBorder="1" applyAlignment="1">
      <alignment horizontal="center"/>
    </xf>
    <xf numFmtId="0" fontId="51" fillId="5" borderId="1" xfId="0" applyFont="1" applyFill="1" applyBorder="1" applyAlignment="1">
      <alignment wrapText="1"/>
    </xf>
    <xf numFmtId="49" fontId="51" fillId="0" borderId="1" xfId="0" applyNumberFormat="1" applyFont="1" applyBorder="1" applyAlignment="1">
      <alignment horizontal="center"/>
    </xf>
    <xf numFmtId="0" fontId="51" fillId="5" borderId="1" xfId="0" applyFont="1" applyFill="1" applyBorder="1" applyAlignment="1">
      <alignment horizontal="center"/>
    </xf>
    <xf numFmtId="49" fontId="52" fillId="5" borderId="1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64" fillId="5" borderId="1" xfId="0" applyFont="1" applyFill="1" applyBorder="1" applyAlignment="1">
      <alignment horizontal="center"/>
    </xf>
    <xf numFmtId="0" fontId="65" fillId="3" borderId="1" xfId="0" applyFont="1" applyFill="1" applyBorder="1" applyAlignment="1">
      <alignment horizontal="center"/>
    </xf>
    <xf numFmtId="0" fontId="51" fillId="0" borderId="1" xfId="0" applyFont="1" applyBorder="1"/>
    <xf numFmtId="0" fontId="51" fillId="0" borderId="1" xfId="0" applyFont="1" applyBorder="1" applyAlignment="1">
      <alignment wrapText="1"/>
    </xf>
    <xf numFmtId="0" fontId="51" fillId="2" borderId="1" xfId="0" applyFont="1" applyFill="1" applyBorder="1"/>
    <xf numFmtId="0" fontId="65" fillId="3" borderId="1" xfId="0" applyFont="1" applyFill="1" applyBorder="1" applyAlignment="1"/>
    <xf numFmtId="49" fontId="52" fillId="2" borderId="1" xfId="0" applyNumberFormat="1" applyFont="1" applyFill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1" fillId="8" borderId="1" xfId="0" applyFont="1" applyFill="1" applyBorder="1" applyAlignment="1">
      <alignment horizontal="center"/>
    </xf>
    <xf numFmtId="3" fontId="19" fillId="2" borderId="1" xfId="0" applyNumberFormat="1" applyFont="1" applyFill="1" applyBorder="1"/>
    <xf numFmtId="0" fontId="3" fillId="2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7" fillId="3" borderId="1" xfId="0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53" fillId="5" borderId="1" xfId="0" applyFont="1" applyFill="1" applyBorder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52" fillId="2" borderId="1" xfId="0" applyFont="1" applyFill="1" applyBorder="1" applyAlignment="1">
      <alignment wrapText="1"/>
    </xf>
    <xf numFmtId="0" fontId="7" fillId="14" borderId="1" xfId="0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1" fillId="5" borderId="1" xfId="0" applyFont="1" applyFill="1" applyBorder="1" applyAlignment="1">
      <alignment vertical="center"/>
    </xf>
    <xf numFmtId="0" fontId="51" fillId="5" borderId="1" xfId="0" applyFont="1" applyFill="1" applyBorder="1" applyAlignment="1">
      <alignment vertical="center" wrapText="1"/>
    </xf>
    <xf numFmtId="0" fontId="5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wrapText="1"/>
    </xf>
    <xf numFmtId="3" fontId="3" fillId="12" borderId="1" xfId="0" applyNumberFormat="1" applyFont="1" applyFill="1" applyBorder="1" applyAlignment="1">
      <alignment wrapText="1"/>
    </xf>
    <xf numFmtId="164" fontId="8" fillId="13" borderId="1" xfId="0" applyNumberFormat="1" applyFont="1" applyFill="1" applyBorder="1" applyAlignment="1">
      <alignment wrapText="1"/>
    </xf>
    <xf numFmtId="0" fontId="51" fillId="0" borderId="1" xfId="0" applyFont="1" applyFill="1" applyBorder="1" applyAlignment="1">
      <alignment wrapText="1"/>
    </xf>
    <xf numFmtId="0" fontId="64" fillId="5" borderId="1" xfId="0" applyFont="1" applyFill="1" applyBorder="1" applyAlignment="1"/>
    <xf numFmtId="164" fontId="3" fillId="0" borderId="1" xfId="0" applyNumberFormat="1" applyFont="1" applyFill="1" applyBorder="1" applyAlignment="1">
      <alignment wrapText="1"/>
    </xf>
    <xf numFmtId="0" fontId="66" fillId="0" borderId="1" xfId="0" applyFont="1" applyBorder="1" applyAlignment="1">
      <alignment horizontal="center"/>
    </xf>
    <xf numFmtId="0" fontId="61" fillId="4" borderId="1" xfId="0" applyFont="1" applyFill="1" applyBorder="1" applyAlignment="1">
      <alignment horizontal="right"/>
    </xf>
    <xf numFmtId="0" fontId="63" fillId="3" borderId="1" xfId="0" applyFont="1" applyFill="1" applyBorder="1" applyAlignment="1">
      <alignment horizontal="right"/>
    </xf>
    <xf numFmtId="0" fontId="51" fillId="0" borderId="1" xfId="0" applyFont="1" applyBorder="1" applyAlignment="1">
      <alignment horizontal="center" wrapText="1"/>
    </xf>
    <xf numFmtId="49" fontId="52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/>
    <xf numFmtId="0" fontId="0" fillId="0" borderId="0" xfId="0" applyAlignment="1">
      <alignment vertical="center"/>
    </xf>
    <xf numFmtId="0" fontId="62" fillId="14" borderId="1" xfId="0" applyFont="1" applyFill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7" fillId="0" borderId="1" xfId="0" applyFont="1" applyBorder="1" applyAlignment="1">
      <alignment horizontal="left" vertical="center"/>
    </xf>
    <xf numFmtId="0" fontId="6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67" fillId="0" borderId="1" xfId="0" applyFont="1" applyFill="1" applyBorder="1" applyAlignment="1">
      <alignment vertical="center"/>
    </xf>
    <xf numFmtId="0" fontId="68" fillId="9" borderId="1" xfId="0" applyFont="1" applyFill="1" applyBorder="1" applyAlignment="1">
      <alignment vertical="center"/>
    </xf>
    <xf numFmtId="3" fontId="9" fillId="9" borderId="1" xfId="0" applyNumberFormat="1" applyFont="1" applyFill="1" applyBorder="1" applyAlignment="1">
      <alignment vertical="center"/>
    </xf>
    <xf numFmtId="0" fontId="6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61" fillId="0" borderId="1" xfId="0" applyFont="1" applyFill="1" applyBorder="1" applyAlignment="1">
      <alignment vertical="center"/>
    </xf>
    <xf numFmtId="0" fontId="35" fillId="0" borderId="1" xfId="0" applyFont="1" applyBorder="1" applyAlignment="1">
      <alignment vertical="center"/>
    </xf>
    <xf numFmtId="3" fontId="62" fillId="4" borderId="1" xfId="0" applyNumberFormat="1" applyFont="1" applyFill="1" applyBorder="1" applyAlignment="1"/>
    <xf numFmtId="3" fontId="65" fillId="3" borderId="1" xfId="0" applyNumberFormat="1" applyFont="1" applyFill="1" applyBorder="1" applyAlignment="1"/>
    <xf numFmtId="3" fontId="8" fillId="4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6" fillId="10" borderId="1" xfId="0" applyNumberFormat="1" applyFont="1" applyFill="1" applyBorder="1" applyAlignment="1">
      <alignment vertical="center"/>
    </xf>
    <xf numFmtId="164" fontId="6" fillId="10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6" fillId="10" borderId="1" xfId="0" applyNumberFormat="1" applyFont="1" applyFill="1" applyBorder="1" applyAlignment="1">
      <alignment horizontal="left"/>
    </xf>
    <xf numFmtId="49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wrapText="1"/>
    </xf>
    <xf numFmtId="0" fontId="61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/>
    </xf>
    <xf numFmtId="0" fontId="63" fillId="3" borderId="1" xfId="0" applyFont="1" applyFill="1" applyBorder="1" applyAlignment="1">
      <alignment horizontal="center"/>
    </xf>
    <xf numFmtId="0" fontId="5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62" fillId="15" borderId="1" xfId="0" applyFont="1" applyFill="1" applyBorder="1" applyAlignment="1">
      <alignment vertical="center"/>
    </xf>
    <xf numFmtId="3" fontId="9" fillId="1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/>
    <xf numFmtId="3" fontId="9" fillId="16" borderId="1" xfId="0" applyNumberFormat="1" applyFont="1" applyFill="1" applyBorder="1" applyAlignment="1">
      <alignment vertical="center"/>
    </xf>
    <xf numFmtId="3" fontId="6" fillId="11" borderId="1" xfId="0" applyNumberFormat="1" applyFont="1" applyFill="1" applyBorder="1"/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3" fontId="6" fillId="0" borderId="0" xfId="0" applyNumberFormat="1" applyFont="1" applyFill="1" applyBorder="1"/>
    <xf numFmtId="49" fontId="50" fillId="0" borderId="0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49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/>
    <xf numFmtId="49" fontId="3" fillId="0" borderId="1" xfId="0" applyNumberFormat="1" applyFont="1" applyBorder="1"/>
    <xf numFmtId="49" fontId="31" fillId="0" borderId="1" xfId="0" applyNumberFormat="1" applyFont="1" applyBorder="1"/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/>
    </xf>
    <xf numFmtId="49" fontId="51" fillId="0" borderId="1" xfId="0" applyNumberFormat="1" applyFont="1" applyFill="1" applyBorder="1" applyAlignment="1">
      <alignment horizontal="center" wrapText="1"/>
    </xf>
    <xf numFmtId="49" fontId="51" fillId="0" borderId="1" xfId="0" applyNumberFormat="1" applyFont="1" applyBorder="1"/>
    <xf numFmtId="49" fontId="65" fillId="3" borderId="1" xfId="0" applyNumberFormat="1" applyFont="1" applyFill="1" applyBorder="1" applyAlignment="1">
      <alignment horizontal="center"/>
    </xf>
    <xf numFmtId="49" fontId="65" fillId="3" borderId="1" xfId="0" applyNumberFormat="1" applyFont="1" applyFill="1" applyBorder="1" applyAlignment="1"/>
    <xf numFmtId="3" fontId="17" fillId="0" borderId="1" xfId="0" applyNumberFormat="1" applyFont="1" applyFill="1" applyBorder="1" applyAlignment="1">
      <alignment vertical="center"/>
    </xf>
    <xf numFmtId="0" fontId="70" fillId="16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3" fontId="9" fillId="13" borderId="1" xfId="0" applyNumberFormat="1" applyFont="1" applyFill="1" applyBorder="1" applyAlignment="1">
      <alignment vertical="center"/>
    </xf>
    <xf numFmtId="0" fontId="62" fillId="17" borderId="1" xfId="0" applyFont="1" applyFill="1" applyBorder="1" applyAlignment="1">
      <alignment vertical="center"/>
    </xf>
    <xf numFmtId="0" fontId="3" fillId="7" borderId="7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/>
    <xf numFmtId="3" fontId="8" fillId="11" borderId="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10" fontId="3" fillId="0" borderId="0" xfId="0" applyNumberFormat="1" applyFont="1" applyBorder="1"/>
    <xf numFmtId="0" fontId="48" fillId="0" borderId="1" xfId="0" applyFont="1" applyFill="1" applyBorder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/>
    <xf numFmtId="0" fontId="56" fillId="9" borderId="1" xfId="0" applyFont="1" applyFill="1" applyBorder="1"/>
    <xf numFmtId="0" fontId="73" fillId="0" borderId="0" xfId="0" applyFont="1" applyBorder="1" applyAlignment="1">
      <alignment horizontal="left"/>
    </xf>
    <xf numFmtId="0" fontId="73" fillId="0" borderId="0" xfId="0" applyFont="1" applyBorder="1"/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3" fontId="17" fillId="17" borderId="1" xfId="0" applyNumberFormat="1" applyFont="1" applyFill="1" applyBorder="1" applyAlignment="1">
      <alignment vertical="center"/>
    </xf>
    <xf numFmtId="3" fontId="3" fillId="0" borderId="0" xfId="0" applyNumberFormat="1" applyFont="1" applyBorder="1"/>
    <xf numFmtId="3" fontId="2" fillId="5" borderId="0" xfId="0" applyNumberFormat="1" applyFont="1" applyFill="1" applyBorder="1"/>
    <xf numFmtId="0" fontId="74" fillId="0" borderId="0" xfId="0" applyFont="1" applyAlignment="1">
      <alignment horizontal="center"/>
    </xf>
    <xf numFmtId="49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49" fontId="51" fillId="5" borderId="1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6" fillId="3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0" xfId="0" applyFont="1"/>
    <xf numFmtId="0" fontId="78" fillId="0" borderId="0" xfId="0" applyFont="1"/>
    <xf numFmtId="3" fontId="76" fillId="0" borderId="0" xfId="0" applyNumberFormat="1" applyFont="1" applyFill="1" applyBorder="1"/>
    <xf numFmtId="3" fontId="34" fillId="0" borderId="0" xfId="0" applyNumberFormat="1" applyFont="1" applyFill="1" applyBorder="1"/>
    <xf numFmtId="10" fontId="34" fillId="0" borderId="0" xfId="0" applyNumberFormat="1" applyFont="1" applyFill="1" applyBorder="1"/>
    <xf numFmtId="0" fontId="79" fillId="0" borderId="1" xfId="0" applyFont="1" applyBorder="1"/>
    <xf numFmtId="0" fontId="3" fillId="0" borderId="7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9" fontId="2" fillId="9" borderId="1" xfId="0" applyNumberFormat="1" applyFont="1" applyFill="1" applyBorder="1" applyAlignment="1">
      <alignment horizontal="center"/>
    </xf>
    <xf numFmtId="10" fontId="6" fillId="3" borderId="1" xfId="0" applyNumberFormat="1" applyFont="1" applyFill="1" applyBorder="1"/>
    <xf numFmtId="10" fontId="2" fillId="2" borderId="1" xfId="0" applyNumberFormat="1" applyFont="1" applyFill="1" applyBorder="1"/>
    <xf numFmtId="10" fontId="3" fillId="0" borderId="1" xfId="0" applyNumberFormat="1" applyFont="1" applyBorder="1"/>
    <xf numFmtId="10" fontId="6" fillId="4" borderId="1" xfId="0" applyNumberFormat="1" applyFont="1" applyFill="1" applyBorder="1"/>
    <xf numFmtId="10" fontId="3" fillId="0" borderId="1" xfId="0" applyNumberFormat="1" applyFont="1" applyFill="1" applyBorder="1"/>
    <xf numFmtId="10" fontId="62" fillId="4" borderId="1" xfId="0" applyNumberFormat="1" applyFont="1" applyFill="1" applyBorder="1" applyAlignment="1"/>
    <xf numFmtId="10" fontId="65" fillId="3" borderId="1" xfId="0" applyNumberFormat="1" applyFont="1" applyFill="1" applyBorder="1" applyAlignment="1"/>
    <xf numFmtId="3" fontId="52" fillId="9" borderId="1" xfId="0" applyNumberFormat="1" applyFont="1" applyFill="1" applyBorder="1"/>
    <xf numFmtId="10" fontId="2" fillId="9" borderId="1" xfId="0" applyNumberFormat="1" applyFont="1" applyFill="1" applyBorder="1"/>
    <xf numFmtId="3" fontId="51" fillId="0" borderId="1" xfId="0" applyNumberFormat="1" applyFont="1" applyFill="1" applyBorder="1"/>
    <xf numFmtId="10" fontId="8" fillId="4" borderId="1" xfId="0" applyNumberFormat="1" applyFont="1" applyFill="1" applyBorder="1" applyAlignment="1"/>
    <xf numFmtId="10" fontId="6" fillId="3" borderId="1" xfId="0" applyNumberFormat="1" applyFont="1" applyFill="1" applyBorder="1" applyAlignment="1"/>
    <xf numFmtId="10" fontId="8" fillId="4" borderId="1" xfId="0" applyNumberFormat="1" applyFont="1" applyFill="1" applyBorder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10" fontId="8" fillId="11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10" fontId="8" fillId="13" borderId="1" xfId="0" applyNumberFormat="1" applyFont="1" applyFill="1" applyBorder="1" applyAlignment="1">
      <alignment wrapText="1"/>
    </xf>
    <xf numFmtId="10" fontId="6" fillId="10" borderId="1" xfId="0" applyNumberFormat="1" applyFont="1" applyFill="1" applyBorder="1" applyAlignment="1">
      <alignment wrapText="1"/>
    </xf>
    <xf numFmtId="10" fontId="2" fillId="2" borderId="1" xfId="0" applyNumberFormat="1" applyFont="1" applyFill="1" applyBorder="1" applyAlignment="1">
      <alignment wrapText="1"/>
    </xf>
    <xf numFmtId="10" fontId="3" fillId="12" borderId="1" xfId="0" applyNumberFormat="1" applyFont="1" applyFill="1" applyBorder="1" applyAlignment="1">
      <alignment wrapText="1"/>
    </xf>
    <xf numFmtId="10" fontId="8" fillId="4" borderId="1" xfId="0" applyNumberFormat="1" applyFont="1" applyFill="1" applyBorder="1" applyAlignment="1">
      <alignment horizontal="right"/>
    </xf>
    <xf numFmtId="10" fontId="6" fillId="3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10" fontId="9" fillId="15" borderId="1" xfId="0" applyNumberFormat="1" applyFont="1" applyFill="1" applyBorder="1" applyAlignment="1">
      <alignment vertical="center"/>
    </xf>
    <xf numFmtId="10" fontId="17" fillId="0" borderId="1" xfId="0" applyNumberFormat="1" applyFont="1" applyBorder="1" applyAlignment="1">
      <alignment vertical="center"/>
    </xf>
    <xf numFmtId="10" fontId="17" fillId="0" borderId="1" xfId="0" applyNumberFormat="1" applyFont="1" applyFill="1" applyBorder="1" applyAlignment="1">
      <alignment vertical="center"/>
    </xf>
    <xf numFmtId="10" fontId="9" fillId="9" borderId="1" xfId="0" applyNumberFormat="1" applyFont="1" applyFill="1" applyBorder="1" applyAlignment="1">
      <alignment vertical="center"/>
    </xf>
    <xf numFmtId="10" fontId="9" fillId="0" borderId="1" xfId="0" applyNumberFormat="1" applyFont="1" applyBorder="1" applyAlignment="1">
      <alignment vertical="center"/>
    </xf>
    <xf numFmtId="10" fontId="9" fillId="13" borderId="1" xfId="0" applyNumberFormat="1" applyFont="1" applyFill="1" applyBorder="1" applyAlignment="1">
      <alignment vertical="center"/>
    </xf>
    <xf numFmtId="10" fontId="17" fillId="17" borderId="1" xfId="0" applyNumberFormat="1" applyFont="1" applyFill="1" applyBorder="1" applyAlignment="1">
      <alignment vertical="center"/>
    </xf>
    <xf numFmtId="10" fontId="9" fillId="16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80" fillId="0" borderId="1" xfId="0" applyFont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52" fillId="2" borderId="1" xfId="0" applyNumberFormat="1" applyFont="1" applyFill="1" applyBorder="1" applyAlignment="1">
      <alignment horizontal="left"/>
    </xf>
    <xf numFmtId="0" fontId="51" fillId="0" borderId="1" xfId="0" applyFont="1" applyBorder="1" applyAlignment="1">
      <alignment horizontal="left"/>
    </xf>
    <xf numFmtId="49" fontId="51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textRotation="90" wrapText="1"/>
    </xf>
    <xf numFmtId="49" fontId="3" fillId="6" borderId="7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6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7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3" fillId="6" borderId="1" xfId="0" applyFont="1" applyFill="1" applyBorder="1" applyAlignment="1">
      <alignment horizontal="center" vertical="center"/>
    </xf>
    <xf numFmtId="0" fontId="60" fillId="0" borderId="2" xfId="0" applyFont="1" applyBorder="1" applyAlignment="1"/>
    <xf numFmtId="0" fontId="0" fillId="0" borderId="2" xfId="0" applyBorder="1" applyAlignment="1"/>
    <xf numFmtId="0" fontId="60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75" fillId="0" borderId="7" xfId="0" applyFont="1" applyBorder="1" applyAlignment="1">
      <alignment horizontal="center" vertical="center"/>
    </xf>
    <xf numFmtId="0" fontId="75" fillId="0" borderId="7" xfId="0" applyFont="1" applyBorder="1" applyAlignment="1">
      <alignment vertical="center" wrapText="1"/>
    </xf>
    <xf numFmtId="49" fontId="3" fillId="5" borderId="6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8" fillId="11" borderId="1" xfId="0" applyNumberFormat="1" applyFont="1" applyFill="1" applyBorder="1" applyAlignment="1">
      <alignment horizontal="left"/>
    </xf>
    <xf numFmtId="0" fontId="8" fillId="11" borderId="1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0" fillId="0" borderId="5" xfId="0" applyBorder="1" applyAlignment="1"/>
    <xf numFmtId="49" fontId="2" fillId="2" borderId="3" xfId="0" applyNumberFormat="1" applyFont="1" applyFill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33" fillId="0" borderId="0" xfId="0" applyFont="1" applyAlignment="1"/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49" fontId="51" fillId="0" borderId="6" xfId="0" applyNumberFormat="1" applyFont="1" applyFill="1" applyBorder="1" applyAlignment="1">
      <alignment horizontal="center" vertical="center"/>
    </xf>
    <xf numFmtId="49" fontId="51" fillId="0" borderId="7" xfId="0" applyNumberFormat="1" applyFont="1" applyFill="1" applyBorder="1" applyAlignment="1">
      <alignment horizontal="center" vertical="center"/>
    </xf>
    <xf numFmtId="0" fontId="51" fillId="5" borderId="6" xfId="0" applyFont="1" applyFill="1" applyBorder="1" applyAlignment="1">
      <alignment vertical="center" wrapText="1"/>
    </xf>
    <xf numFmtId="0" fontId="51" fillId="0" borderId="6" xfId="0" applyFont="1" applyBorder="1" applyAlignment="1">
      <alignment vertical="center" wrapText="1"/>
    </xf>
    <xf numFmtId="0" fontId="51" fillId="0" borderId="6" xfId="0" applyFont="1" applyFill="1" applyBorder="1" applyAlignment="1">
      <alignment vertical="center" wrapText="1"/>
    </xf>
    <xf numFmtId="0" fontId="33" fillId="0" borderId="0" xfId="0" applyFont="1" applyBorder="1" applyAlignment="1"/>
    <xf numFmtId="49" fontId="71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52" fillId="2" borderId="1" xfId="0" applyFont="1" applyFill="1" applyBorder="1" applyAlignment="1">
      <alignment horizontal="left"/>
    </xf>
    <xf numFmtId="0" fontId="72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72" fillId="7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CC"/>
      <color rgb="FFFF99FF"/>
      <color rgb="FFFFFF99"/>
      <color rgb="FFFFCC99"/>
      <color rgb="FFFAC090"/>
      <color rgb="FF99CCFF"/>
      <color rgb="FFCC99FF"/>
      <color rgb="FFCCFF33"/>
      <color rgb="FFAFEA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0"/>
  <sheetViews>
    <sheetView tabSelected="1" view="pageBreakPreview" zoomScaleNormal="100" zoomScaleSheetLayoutView="100" workbookViewId="0">
      <selection sqref="A1:M1"/>
    </sheetView>
  </sheetViews>
  <sheetFormatPr defaultRowHeight="12.75"/>
  <cols>
    <col min="1" max="1" width="6.5703125" customWidth="1"/>
    <col min="2" max="2" width="7.28515625" customWidth="1"/>
    <col min="3" max="3" width="7.42578125" customWidth="1"/>
    <col min="4" max="4" width="11.28515625" customWidth="1"/>
    <col min="5" max="5" width="52.42578125" customWidth="1"/>
    <col min="6" max="6" width="9.42578125" customWidth="1"/>
    <col min="7" max="7" width="8.140625" hidden="1" customWidth="1"/>
    <col min="8" max="8" width="8.42578125" hidden="1" customWidth="1"/>
    <col min="9" max="9" width="8.28515625" hidden="1" customWidth="1"/>
    <col min="10" max="10" width="8.42578125" hidden="1" customWidth="1"/>
    <col min="11" max="11" width="8.7109375" customWidth="1"/>
    <col min="12" max="12" width="9.5703125" customWidth="1"/>
    <col min="13" max="13" width="7.7109375" customWidth="1"/>
  </cols>
  <sheetData>
    <row r="1" spans="1:13" s="38" customFormat="1" ht="15">
      <c r="A1" s="382" t="s">
        <v>345</v>
      </c>
      <c r="B1" s="383"/>
      <c r="C1" s="383"/>
      <c r="D1" s="383"/>
      <c r="E1" s="383"/>
      <c r="F1" s="384"/>
      <c r="G1" s="384"/>
      <c r="H1" s="384"/>
      <c r="I1" s="384"/>
      <c r="J1" s="384"/>
      <c r="K1" s="384"/>
      <c r="L1" s="384"/>
      <c r="M1" s="384"/>
    </row>
    <row r="2" spans="1:13" ht="12.75" customHeight="1">
      <c r="A2" s="29"/>
      <c r="B2" s="29"/>
      <c r="C2" s="28"/>
      <c r="D2" s="28"/>
      <c r="E2" s="8"/>
    </row>
    <row r="3" spans="1:13" s="41" customFormat="1">
      <c r="A3" s="46" t="s">
        <v>63</v>
      </c>
      <c r="B3" s="42"/>
      <c r="C3" s="43"/>
      <c r="D3" s="43"/>
      <c r="E3" s="42"/>
      <c r="F3" s="309"/>
    </row>
    <row r="4" spans="1:13" s="27" customFormat="1" ht="33.950000000000003" customHeight="1">
      <c r="A4" s="106" t="s">
        <v>64</v>
      </c>
      <c r="B4" s="106" t="s">
        <v>177</v>
      </c>
      <c r="C4" s="106" t="s">
        <v>178</v>
      </c>
      <c r="D4" s="106" t="s">
        <v>179</v>
      </c>
      <c r="E4" s="106" t="s">
        <v>65</v>
      </c>
      <c r="F4" s="318" t="s">
        <v>347</v>
      </c>
      <c r="G4" s="372" t="s">
        <v>326</v>
      </c>
      <c r="H4" s="372" t="s">
        <v>302</v>
      </c>
      <c r="I4" s="372" t="s">
        <v>306</v>
      </c>
      <c r="J4" s="377" t="s">
        <v>328</v>
      </c>
      <c r="K4" s="316" t="s">
        <v>301</v>
      </c>
      <c r="L4" s="377" t="s">
        <v>429</v>
      </c>
      <c r="M4" s="296" t="s">
        <v>313</v>
      </c>
    </row>
    <row r="5" spans="1:13">
      <c r="A5" s="107"/>
      <c r="B5" s="107">
        <v>100</v>
      </c>
      <c r="C5" s="107"/>
      <c r="D5" s="108"/>
      <c r="E5" s="109" t="s">
        <v>66</v>
      </c>
      <c r="F5" s="136">
        <f>F6</f>
        <v>492145</v>
      </c>
      <c r="G5" s="136">
        <f t="shared" ref="G5:L6" si="0">G6</f>
        <v>0</v>
      </c>
      <c r="H5" s="136">
        <f t="shared" si="0"/>
        <v>0</v>
      </c>
      <c r="I5" s="136">
        <f t="shared" si="0"/>
        <v>0</v>
      </c>
      <c r="J5" s="136">
        <f t="shared" si="0"/>
        <v>0</v>
      </c>
      <c r="K5" s="136">
        <f t="shared" si="0"/>
        <v>492145</v>
      </c>
      <c r="L5" s="136">
        <f t="shared" si="0"/>
        <v>492145</v>
      </c>
      <c r="M5" s="336">
        <f t="shared" ref="M5:M16" si="1">SUM(L5/K5)</f>
        <v>1</v>
      </c>
    </row>
    <row r="6" spans="1:13">
      <c r="A6" s="110"/>
      <c r="B6" s="110">
        <v>110</v>
      </c>
      <c r="C6" s="110"/>
      <c r="D6" s="111"/>
      <c r="E6" s="112" t="s">
        <v>73</v>
      </c>
      <c r="F6" s="11">
        <f>F7</f>
        <v>492145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492145</v>
      </c>
      <c r="L6" s="11">
        <f t="shared" si="0"/>
        <v>492145</v>
      </c>
      <c r="M6" s="337">
        <f t="shared" si="1"/>
        <v>1</v>
      </c>
    </row>
    <row r="7" spans="1:13">
      <c r="A7" s="113">
        <v>41</v>
      </c>
      <c r="B7" s="113"/>
      <c r="C7" s="113">
        <v>111</v>
      </c>
      <c r="D7" s="114" t="s">
        <v>30</v>
      </c>
      <c r="E7" s="115" t="s">
        <v>67</v>
      </c>
      <c r="F7" s="47">
        <v>492145</v>
      </c>
      <c r="G7" s="47">
        <v>0</v>
      </c>
      <c r="H7" s="47">
        <v>0</v>
      </c>
      <c r="I7" s="47">
        <v>0</v>
      </c>
      <c r="J7" s="47">
        <v>0</v>
      </c>
      <c r="K7" s="47">
        <f>SUM(F7:J7)</f>
        <v>492145</v>
      </c>
      <c r="L7" s="47">
        <v>492145</v>
      </c>
      <c r="M7" s="338">
        <f t="shared" si="1"/>
        <v>1</v>
      </c>
    </row>
    <row r="8" spans="1:13">
      <c r="A8" s="107"/>
      <c r="B8" s="107">
        <v>200</v>
      </c>
      <c r="C8" s="107"/>
      <c r="D8" s="108"/>
      <c r="E8" s="109" t="s">
        <v>68</v>
      </c>
      <c r="F8" s="137">
        <f>F9+F17+F38+F41</f>
        <v>388615</v>
      </c>
      <c r="G8" s="137">
        <f t="shared" ref="G8:L8" si="2">G9+G17+G38+G41</f>
        <v>0</v>
      </c>
      <c r="H8" s="137">
        <f t="shared" si="2"/>
        <v>-12142</v>
      </c>
      <c r="I8" s="137">
        <f t="shared" si="2"/>
        <v>0</v>
      </c>
      <c r="J8" s="137">
        <f t="shared" si="2"/>
        <v>0</v>
      </c>
      <c r="K8" s="137">
        <f t="shared" si="2"/>
        <v>376473</v>
      </c>
      <c r="L8" s="137">
        <f t="shared" si="2"/>
        <v>359946</v>
      </c>
      <c r="M8" s="336">
        <f t="shared" si="1"/>
        <v>0.95610043748157236</v>
      </c>
    </row>
    <row r="9" spans="1:13" ht="12.75" customHeight="1">
      <c r="A9" s="110"/>
      <c r="B9" s="110">
        <v>210</v>
      </c>
      <c r="C9" s="110"/>
      <c r="D9" s="111"/>
      <c r="E9" s="112" t="s">
        <v>76</v>
      </c>
      <c r="F9" s="56">
        <f>F10</f>
        <v>65148</v>
      </c>
      <c r="G9" s="56">
        <f t="shared" ref="G9:L9" si="3">SUM(G10)</f>
        <v>0</v>
      </c>
      <c r="H9" s="56">
        <f t="shared" si="3"/>
        <v>-3709</v>
      </c>
      <c r="I9" s="56">
        <f t="shared" si="3"/>
        <v>0</v>
      </c>
      <c r="J9" s="56">
        <f t="shared" si="3"/>
        <v>0</v>
      </c>
      <c r="K9" s="56">
        <f t="shared" si="3"/>
        <v>61439</v>
      </c>
      <c r="L9" s="56">
        <f t="shared" si="3"/>
        <v>59659</v>
      </c>
      <c r="M9" s="337">
        <f t="shared" si="1"/>
        <v>0.97102817428669086</v>
      </c>
    </row>
    <row r="10" spans="1:13">
      <c r="A10" s="110"/>
      <c r="B10" s="110"/>
      <c r="C10" s="110">
        <v>212</v>
      </c>
      <c r="D10" s="111"/>
      <c r="E10" s="112" t="s">
        <v>74</v>
      </c>
      <c r="F10" s="11">
        <f>SUM(F11:F16)</f>
        <v>65148</v>
      </c>
      <c r="G10" s="11">
        <f t="shared" ref="G10:L10" si="4">SUM(G11:G16)</f>
        <v>0</v>
      </c>
      <c r="H10" s="11">
        <f t="shared" si="4"/>
        <v>-3709</v>
      </c>
      <c r="I10" s="11">
        <f t="shared" ref="I10" si="5">SUM(I11:I16)</f>
        <v>0</v>
      </c>
      <c r="J10" s="11">
        <f t="shared" si="4"/>
        <v>0</v>
      </c>
      <c r="K10" s="11">
        <f t="shared" si="4"/>
        <v>61439</v>
      </c>
      <c r="L10" s="11">
        <f t="shared" si="4"/>
        <v>59659</v>
      </c>
      <c r="M10" s="337">
        <f t="shared" si="1"/>
        <v>0.97102817428669086</v>
      </c>
    </row>
    <row r="11" spans="1:13">
      <c r="A11" s="113">
        <v>41</v>
      </c>
      <c r="B11" s="113"/>
      <c r="C11" s="113"/>
      <c r="D11" s="114" t="s">
        <v>31</v>
      </c>
      <c r="E11" s="115" t="s">
        <v>143</v>
      </c>
      <c r="F11" s="48">
        <v>5119</v>
      </c>
      <c r="G11" s="25">
        <v>0</v>
      </c>
      <c r="H11" s="25">
        <v>-2740</v>
      </c>
      <c r="I11" s="25">
        <v>0</v>
      </c>
      <c r="J11" s="25">
        <v>0</v>
      </c>
      <c r="K11" s="47">
        <f>SUM(F11:J11)</f>
        <v>2379</v>
      </c>
      <c r="L11" s="47">
        <v>2379</v>
      </c>
      <c r="M11" s="338">
        <f t="shared" si="1"/>
        <v>1</v>
      </c>
    </row>
    <row r="12" spans="1:13">
      <c r="A12" s="113">
        <v>41</v>
      </c>
      <c r="B12" s="113"/>
      <c r="C12" s="113"/>
      <c r="D12" s="114" t="s">
        <v>32</v>
      </c>
      <c r="E12" s="115" t="s">
        <v>69</v>
      </c>
      <c r="F12" s="48">
        <v>633</v>
      </c>
      <c r="G12" s="25">
        <v>0</v>
      </c>
      <c r="H12" s="25">
        <v>31</v>
      </c>
      <c r="I12" s="25">
        <v>0</v>
      </c>
      <c r="J12" s="25">
        <v>0</v>
      </c>
      <c r="K12" s="47">
        <f t="shared" ref="K12:K16" si="6">SUM(F12:J12)</f>
        <v>664</v>
      </c>
      <c r="L12" s="47">
        <v>673</v>
      </c>
      <c r="M12" s="338">
        <f t="shared" si="1"/>
        <v>1.0135542168674698</v>
      </c>
    </row>
    <row r="13" spans="1:13">
      <c r="A13" s="113">
        <v>41</v>
      </c>
      <c r="B13" s="113"/>
      <c r="C13" s="113"/>
      <c r="D13" s="114" t="s">
        <v>32</v>
      </c>
      <c r="E13" s="115" t="s">
        <v>75</v>
      </c>
      <c r="F13" s="48">
        <v>1476</v>
      </c>
      <c r="G13" s="25">
        <v>0</v>
      </c>
      <c r="H13" s="25">
        <v>0</v>
      </c>
      <c r="I13" s="25">
        <v>0</v>
      </c>
      <c r="J13" s="25">
        <v>0</v>
      </c>
      <c r="K13" s="47">
        <f t="shared" si="6"/>
        <v>1476</v>
      </c>
      <c r="L13" s="47">
        <v>1945</v>
      </c>
      <c r="M13" s="338">
        <f t="shared" si="1"/>
        <v>1.3177506775067751</v>
      </c>
    </row>
    <row r="14" spans="1:13">
      <c r="A14" s="113">
        <v>41</v>
      </c>
      <c r="B14" s="113"/>
      <c r="C14" s="113"/>
      <c r="D14" s="105" t="s">
        <v>30</v>
      </c>
      <c r="E14" s="115" t="s">
        <v>131</v>
      </c>
      <c r="F14" s="48">
        <v>38500</v>
      </c>
      <c r="G14" s="25">
        <v>0</v>
      </c>
      <c r="H14" s="25">
        <v>-1000</v>
      </c>
      <c r="I14" s="25">
        <v>0</v>
      </c>
      <c r="J14" s="25">
        <v>0</v>
      </c>
      <c r="K14" s="47">
        <f t="shared" si="6"/>
        <v>37500</v>
      </c>
      <c r="L14" s="47">
        <v>35201</v>
      </c>
      <c r="M14" s="338">
        <f t="shared" si="1"/>
        <v>0.93869333333333338</v>
      </c>
    </row>
    <row r="15" spans="1:13">
      <c r="A15" s="113">
        <v>41</v>
      </c>
      <c r="B15" s="113"/>
      <c r="C15" s="113"/>
      <c r="D15" s="105" t="s">
        <v>30</v>
      </c>
      <c r="E15" s="34" t="s">
        <v>180</v>
      </c>
      <c r="F15" s="48">
        <v>1000</v>
      </c>
      <c r="G15" s="25">
        <v>0</v>
      </c>
      <c r="H15" s="25">
        <v>0</v>
      </c>
      <c r="I15" s="25">
        <v>0</v>
      </c>
      <c r="J15" s="25">
        <v>0</v>
      </c>
      <c r="K15" s="47">
        <f t="shared" si="6"/>
        <v>1000</v>
      </c>
      <c r="L15" s="47">
        <v>710</v>
      </c>
      <c r="M15" s="338">
        <f t="shared" si="1"/>
        <v>0.71</v>
      </c>
    </row>
    <row r="16" spans="1:13">
      <c r="A16" s="113">
        <v>41</v>
      </c>
      <c r="B16" s="113"/>
      <c r="C16" s="113"/>
      <c r="D16" s="105" t="s">
        <v>30</v>
      </c>
      <c r="E16" s="115" t="s">
        <v>70</v>
      </c>
      <c r="F16" s="48">
        <v>18420</v>
      </c>
      <c r="G16" s="25">
        <v>0</v>
      </c>
      <c r="H16" s="25">
        <v>0</v>
      </c>
      <c r="I16" s="25">
        <v>0</v>
      </c>
      <c r="J16" s="25">
        <v>0</v>
      </c>
      <c r="K16" s="47">
        <f t="shared" si="6"/>
        <v>18420</v>
      </c>
      <c r="L16" s="47">
        <v>18751</v>
      </c>
      <c r="M16" s="338">
        <f t="shared" si="1"/>
        <v>1.0179695982627579</v>
      </c>
    </row>
    <row r="17" spans="1:13" s="21" customFormat="1" ht="12.75" customHeight="1">
      <c r="A17" s="110"/>
      <c r="B17" s="110">
        <v>220</v>
      </c>
      <c r="C17" s="110"/>
      <c r="D17" s="111"/>
      <c r="E17" s="112" t="s">
        <v>77</v>
      </c>
      <c r="F17" s="11">
        <f>F18+F23+F25</f>
        <v>297202</v>
      </c>
      <c r="G17" s="11">
        <f t="shared" ref="G17:L17" si="7">G18+G23+G25</f>
        <v>0</v>
      </c>
      <c r="H17" s="11">
        <f t="shared" si="7"/>
        <v>-14160</v>
      </c>
      <c r="I17" s="11">
        <f t="shared" ref="I17" si="8">I18+I23+I25</f>
        <v>0</v>
      </c>
      <c r="J17" s="11">
        <f t="shared" si="7"/>
        <v>0</v>
      </c>
      <c r="K17" s="11">
        <f t="shared" si="7"/>
        <v>283042</v>
      </c>
      <c r="L17" s="11">
        <f t="shared" si="7"/>
        <v>268982</v>
      </c>
      <c r="M17" s="337">
        <f>SUM(L17/K17)</f>
        <v>0.95032539340451239</v>
      </c>
    </row>
    <row r="18" spans="1:13">
      <c r="A18" s="110"/>
      <c r="B18" s="110"/>
      <c r="C18" s="110">
        <v>221</v>
      </c>
      <c r="D18" s="111"/>
      <c r="E18" s="112" t="s">
        <v>78</v>
      </c>
      <c r="F18" s="11">
        <f>SUM(F19:F22)</f>
        <v>44200</v>
      </c>
      <c r="G18" s="11">
        <f t="shared" ref="G18:L18" si="9">SUM(G19:G22)</f>
        <v>0</v>
      </c>
      <c r="H18" s="11">
        <f t="shared" si="9"/>
        <v>0</v>
      </c>
      <c r="I18" s="11">
        <f t="shared" ref="I18" si="10">SUM(I19:I22)</f>
        <v>0</v>
      </c>
      <c r="J18" s="11">
        <f t="shared" si="9"/>
        <v>0</v>
      </c>
      <c r="K18" s="11">
        <f t="shared" si="9"/>
        <v>44200</v>
      </c>
      <c r="L18" s="11">
        <f t="shared" si="9"/>
        <v>42134</v>
      </c>
      <c r="M18" s="337">
        <f>SUM(L18/K18)</f>
        <v>0.95325791855203623</v>
      </c>
    </row>
    <row r="19" spans="1:13">
      <c r="A19" s="113">
        <v>41</v>
      </c>
      <c r="B19" s="113"/>
      <c r="C19" s="113"/>
      <c r="D19" s="114" t="s">
        <v>34</v>
      </c>
      <c r="E19" s="115" t="s">
        <v>121</v>
      </c>
      <c r="F19" s="47">
        <v>1200</v>
      </c>
      <c r="G19" s="47">
        <v>0</v>
      </c>
      <c r="H19" s="47">
        <v>0</v>
      </c>
      <c r="I19" s="47">
        <v>0</v>
      </c>
      <c r="J19" s="47">
        <v>0</v>
      </c>
      <c r="K19" s="47">
        <f>SUM(F19:J19)</f>
        <v>1200</v>
      </c>
      <c r="L19" s="47">
        <v>1075</v>
      </c>
      <c r="M19" s="338">
        <f>SUM(L19/K19)</f>
        <v>0.89583333333333337</v>
      </c>
    </row>
    <row r="20" spans="1:13">
      <c r="A20" s="113">
        <v>41</v>
      </c>
      <c r="B20" s="113"/>
      <c r="C20" s="113"/>
      <c r="D20" s="114" t="s">
        <v>34</v>
      </c>
      <c r="E20" s="115" t="s">
        <v>130</v>
      </c>
      <c r="F20" s="47">
        <v>22500</v>
      </c>
      <c r="G20" s="47">
        <v>0</v>
      </c>
      <c r="H20" s="47">
        <v>0</v>
      </c>
      <c r="I20" s="47">
        <v>0</v>
      </c>
      <c r="J20" s="47">
        <v>0</v>
      </c>
      <c r="K20" s="47">
        <f t="shared" ref="K20:K22" si="11">SUM(F20:J20)</f>
        <v>22500</v>
      </c>
      <c r="L20" s="47">
        <v>21200</v>
      </c>
      <c r="M20" s="338">
        <f t="shared" ref="M20:M34" si="12">SUM(L20/K20)</f>
        <v>0.94222222222222218</v>
      </c>
    </row>
    <row r="21" spans="1:13">
      <c r="A21" s="113">
        <v>41</v>
      </c>
      <c r="B21" s="113"/>
      <c r="C21" s="113"/>
      <c r="D21" s="114" t="s">
        <v>34</v>
      </c>
      <c r="E21" s="115" t="s">
        <v>229</v>
      </c>
      <c r="F21" s="48">
        <v>20000</v>
      </c>
      <c r="G21" s="48">
        <v>0</v>
      </c>
      <c r="H21" s="48">
        <v>0</v>
      </c>
      <c r="I21" s="48">
        <v>0</v>
      </c>
      <c r="J21" s="48">
        <v>0</v>
      </c>
      <c r="K21" s="47">
        <f t="shared" si="11"/>
        <v>20000</v>
      </c>
      <c r="L21" s="47">
        <v>19376</v>
      </c>
      <c r="M21" s="338">
        <f t="shared" si="12"/>
        <v>0.96879999999999999</v>
      </c>
    </row>
    <row r="22" spans="1:13">
      <c r="A22" s="113">
        <v>41</v>
      </c>
      <c r="B22" s="113"/>
      <c r="C22" s="113"/>
      <c r="D22" s="114" t="s">
        <v>34</v>
      </c>
      <c r="E22" s="115" t="s">
        <v>230</v>
      </c>
      <c r="F22" s="48">
        <v>500</v>
      </c>
      <c r="G22" s="48">
        <v>0</v>
      </c>
      <c r="H22" s="48">
        <v>0</v>
      </c>
      <c r="I22" s="48">
        <v>0</v>
      </c>
      <c r="J22" s="48">
        <v>0</v>
      </c>
      <c r="K22" s="47">
        <f t="shared" si="11"/>
        <v>500</v>
      </c>
      <c r="L22" s="47">
        <v>483</v>
      </c>
      <c r="M22" s="338">
        <f t="shared" si="12"/>
        <v>0.96599999999999997</v>
      </c>
    </row>
    <row r="23" spans="1:13">
      <c r="A23" s="110"/>
      <c r="B23" s="110"/>
      <c r="C23" s="110">
        <v>222</v>
      </c>
      <c r="D23" s="111"/>
      <c r="E23" s="112" t="s">
        <v>4</v>
      </c>
      <c r="F23" s="11">
        <f>F24</f>
        <v>1500</v>
      </c>
      <c r="G23" s="11">
        <f t="shared" ref="G23:L23" si="13">G24</f>
        <v>0</v>
      </c>
      <c r="H23" s="11">
        <f t="shared" si="13"/>
        <v>0</v>
      </c>
      <c r="I23" s="11">
        <f t="shared" si="13"/>
        <v>0</v>
      </c>
      <c r="J23" s="11">
        <f t="shared" si="13"/>
        <v>0</v>
      </c>
      <c r="K23" s="11">
        <f t="shared" si="13"/>
        <v>1500</v>
      </c>
      <c r="L23" s="11">
        <f t="shared" si="13"/>
        <v>1914</v>
      </c>
      <c r="M23" s="337">
        <f>SUM(L23/K23)</f>
        <v>1.276</v>
      </c>
    </row>
    <row r="24" spans="1:13">
      <c r="A24" s="113">
        <v>41</v>
      </c>
      <c r="B24" s="113"/>
      <c r="C24" s="113"/>
      <c r="D24" s="114" t="s">
        <v>30</v>
      </c>
      <c r="E24" s="115" t="s">
        <v>5</v>
      </c>
      <c r="F24" s="48">
        <v>1500</v>
      </c>
      <c r="G24" s="47">
        <v>0</v>
      </c>
      <c r="H24" s="47">
        <v>0</v>
      </c>
      <c r="I24" s="47">
        <v>0</v>
      </c>
      <c r="J24" s="47">
        <v>0</v>
      </c>
      <c r="K24" s="47">
        <f>SUM(F24:J24)</f>
        <v>1500</v>
      </c>
      <c r="L24" s="47">
        <v>1914</v>
      </c>
      <c r="M24" s="338">
        <f t="shared" si="12"/>
        <v>1.276</v>
      </c>
    </row>
    <row r="25" spans="1:13">
      <c r="A25" s="110"/>
      <c r="B25" s="110"/>
      <c r="C25" s="116">
        <v>223</v>
      </c>
      <c r="D25" s="117"/>
      <c r="E25" s="112" t="s">
        <v>6</v>
      </c>
      <c r="F25" s="11">
        <f>SUM(F26:F37)</f>
        <v>251502</v>
      </c>
      <c r="G25" s="11">
        <f t="shared" ref="G25:K25" si="14">SUM(G26:G37)</f>
        <v>0</v>
      </c>
      <c r="H25" s="11">
        <f t="shared" si="14"/>
        <v>-14160</v>
      </c>
      <c r="I25" s="11">
        <f t="shared" ref="I25" si="15">SUM(I26:I37)</f>
        <v>0</v>
      </c>
      <c r="J25" s="11">
        <f t="shared" si="14"/>
        <v>0</v>
      </c>
      <c r="K25" s="11">
        <f t="shared" si="14"/>
        <v>237342</v>
      </c>
      <c r="L25" s="11">
        <f>SUM(L26:L37)</f>
        <v>224934</v>
      </c>
      <c r="M25" s="337">
        <f>SUM(L25/K25)</f>
        <v>0.94772101018783017</v>
      </c>
    </row>
    <row r="26" spans="1:13">
      <c r="A26" s="113">
        <v>41</v>
      </c>
      <c r="B26" s="113"/>
      <c r="C26" s="118"/>
      <c r="D26" s="119" t="s">
        <v>31</v>
      </c>
      <c r="E26" s="115" t="s">
        <v>221</v>
      </c>
      <c r="F26" s="48">
        <v>860</v>
      </c>
      <c r="G26" s="47">
        <v>0</v>
      </c>
      <c r="H26" s="47">
        <v>0</v>
      </c>
      <c r="I26" s="47">
        <v>0</v>
      </c>
      <c r="J26" s="47">
        <v>0</v>
      </c>
      <c r="K26" s="47">
        <f>SUM(F26:J26)</f>
        <v>860</v>
      </c>
      <c r="L26" s="47">
        <v>912</v>
      </c>
      <c r="M26" s="338">
        <f t="shared" si="12"/>
        <v>1.0604651162790697</v>
      </c>
    </row>
    <row r="27" spans="1:13">
      <c r="A27" s="113">
        <v>41</v>
      </c>
      <c r="B27" s="113"/>
      <c r="C27" s="118"/>
      <c r="D27" s="119" t="s">
        <v>31</v>
      </c>
      <c r="E27" s="115" t="s">
        <v>220</v>
      </c>
      <c r="F27" s="48">
        <v>680</v>
      </c>
      <c r="G27" s="47">
        <v>0</v>
      </c>
      <c r="H27" s="47">
        <v>-100</v>
      </c>
      <c r="I27" s="47">
        <v>0</v>
      </c>
      <c r="J27" s="47">
        <v>0</v>
      </c>
      <c r="K27" s="47">
        <f t="shared" ref="K27:K37" si="16">SUM(F27:J27)</f>
        <v>580</v>
      </c>
      <c r="L27" s="47">
        <v>506</v>
      </c>
      <c r="M27" s="338">
        <f t="shared" si="12"/>
        <v>0.87241379310344824</v>
      </c>
    </row>
    <row r="28" spans="1:13">
      <c r="A28" s="113">
        <v>41</v>
      </c>
      <c r="B28" s="113"/>
      <c r="C28" s="118"/>
      <c r="D28" s="119" t="s">
        <v>31</v>
      </c>
      <c r="E28" s="115" t="s">
        <v>222</v>
      </c>
      <c r="F28" s="48">
        <v>200</v>
      </c>
      <c r="G28" s="47">
        <v>0</v>
      </c>
      <c r="H28" s="47">
        <v>0</v>
      </c>
      <c r="I28" s="47">
        <v>0</v>
      </c>
      <c r="J28" s="47">
        <v>0</v>
      </c>
      <c r="K28" s="47">
        <f t="shared" si="16"/>
        <v>200</v>
      </c>
      <c r="L28" s="47">
        <v>146</v>
      </c>
      <c r="M28" s="338">
        <f t="shared" si="12"/>
        <v>0.73</v>
      </c>
    </row>
    <row r="29" spans="1:13">
      <c r="A29" s="113">
        <v>41</v>
      </c>
      <c r="B29" s="113"/>
      <c r="C29" s="118"/>
      <c r="D29" s="119" t="s">
        <v>31</v>
      </c>
      <c r="E29" s="115" t="s">
        <v>223</v>
      </c>
      <c r="F29" s="48">
        <v>64700</v>
      </c>
      <c r="G29" s="47">
        <v>0</v>
      </c>
      <c r="H29" s="47">
        <v>0</v>
      </c>
      <c r="I29" s="47">
        <v>0</v>
      </c>
      <c r="J29" s="47">
        <v>0</v>
      </c>
      <c r="K29" s="47">
        <f t="shared" si="16"/>
        <v>64700</v>
      </c>
      <c r="L29" s="47">
        <v>64590</v>
      </c>
      <c r="M29" s="338">
        <f t="shared" si="12"/>
        <v>0.99829984544049455</v>
      </c>
    </row>
    <row r="30" spans="1:13">
      <c r="A30" s="113">
        <v>41</v>
      </c>
      <c r="B30" s="113"/>
      <c r="C30" s="118"/>
      <c r="D30" s="119" t="s">
        <v>31</v>
      </c>
      <c r="E30" s="115" t="s">
        <v>224</v>
      </c>
      <c r="F30" s="48">
        <v>81800</v>
      </c>
      <c r="G30" s="47">
        <v>0</v>
      </c>
      <c r="H30" s="47">
        <v>0</v>
      </c>
      <c r="I30" s="47">
        <v>0</v>
      </c>
      <c r="J30" s="47">
        <v>0</v>
      </c>
      <c r="K30" s="47">
        <f t="shared" si="16"/>
        <v>81800</v>
      </c>
      <c r="L30" s="47">
        <v>84514</v>
      </c>
      <c r="M30" s="338">
        <f t="shared" si="12"/>
        <v>1.0331784841075795</v>
      </c>
    </row>
    <row r="31" spans="1:13">
      <c r="A31" s="113">
        <v>41</v>
      </c>
      <c r="B31" s="113"/>
      <c r="C31" s="118"/>
      <c r="D31" s="119" t="s">
        <v>31</v>
      </c>
      <c r="E31" s="115" t="s">
        <v>225</v>
      </c>
      <c r="F31" s="48">
        <v>1400</v>
      </c>
      <c r="G31" s="47">
        <v>0</v>
      </c>
      <c r="H31" s="47">
        <v>-100</v>
      </c>
      <c r="I31" s="47">
        <v>0</v>
      </c>
      <c r="J31" s="47">
        <v>0</v>
      </c>
      <c r="K31" s="47">
        <f t="shared" si="16"/>
        <v>1300</v>
      </c>
      <c r="L31" s="47">
        <v>1258</v>
      </c>
      <c r="M31" s="338">
        <f t="shared" si="12"/>
        <v>0.96769230769230774</v>
      </c>
    </row>
    <row r="32" spans="1:13">
      <c r="A32" s="113">
        <v>41</v>
      </c>
      <c r="B32" s="113"/>
      <c r="C32" s="118"/>
      <c r="D32" s="119" t="s">
        <v>31</v>
      </c>
      <c r="E32" s="115" t="s">
        <v>226</v>
      </c>
      <c r="F32" s="48">
        <v>13062</v>
      </c>
      <c r="G32" s="47">
        <v>0</v>
      </c>
      <c r="H32" s="47">
        <v>0</v>
      </c>
      <c r="I32" s="47">
        <v>0</v>
      </c>
      <c r="J32" s="47">
        <v>0</v>
      </c>
      <c r="K32" s="47">
        <f t="shared" si="16"/>
        <v>13062</v>
      </c>
      <c r="L32" s="47">
        <v>11917</v>
      </c>
      <c r="M32" s="338">
        <f t="shared" si="12"/>
        <v>0.91234114224467922</v>
      </c>
    </row>
    <row r="33" spans="1:13">
      <c r="A33" s="113">
        <v>41</v>
      </c>
      <c r="B33" s="113"/>
      <c r="C33" s="118"/>
      <c r="D33" s="119" t="s">
        <v>31</v>
      </c>
      <c r="E33" s="34" t="s">
        <v>227</v>
      </c>
      <c r="F33" s="48">
        <v>4200</v>
      </c>
      <c r="G33" s="47">
        <v>0</v>
      </c>
      <c r="H33" s="47">
        <v>-160</v>
      </c>
      <c r="I33" s="47">
        <v>0</v>
      </c>
      <c r="J33" s="47">
        <v>0</v>
      </c>
      <c r="K33" s="47">
        <f t="shared" si="16"/>
        <v>4040</v>
      </c>
      <c r="L33" s="47">
        <v>4039</v>
      </c>
      <c r="M33" s="338">
        <f t="shared" si="12"/>
        <v>0.99975247524752475</v>
      </c>
    </row>
    <row r="34" spans="1:13">
      <c r="A34" s="113">
        <v>41</v>
      </c>
      <c r="B34" s="113"/>
      <c r="C34" s="118"/>
      <c r="D34" s="119" t="s">
        <v>31</v>
      </c>
      <c r="E34" s="34" t="s">
        <v>228</v>
      </c>
      <c r="F34" s="47">
        <v>100</v>
      </c>
      <c r="G34" s="47">
        <v>0</v>
      </c>
      <c r="H34" s="47">
        <v>0</v>
      </c>
      <c r="I34" s="47">
        <v>0</v>
      </c>
      <c r="J34" s="47">
        <v>0</v>
      </c>
      <c r="K34" s="47">
        <f t="shared" si="16"/>
        <v>100</v>
      </c>
      <c r="L34" s="47">
        <v>95</v>
      </c>
      <c r="M34" s="338">
        <f t="shared" si="12"/>
        <v>0.95</v>
      </c>
    </row>
    <row r="35" spans="1:13">
      <c r="A35" s="113">
        <v>41</v>
      </c>
      <c r="B35" s="113"/>
      <c r="C35" s="118"/>
      <c r="D35" s="119" t="s">
        <v>31</v>
      </c>
      <c r="E35" s="34" t="s">
        <v>315</v>
      </c>
      <c r="F35" s="47">
        <v>500</v>
      </c>
      <c r="G35" s="47">
        <v>0</v>
      </c>
      <c r="H35" s="47">
        <v>0</v>
      </c>
      <c r="I35" s="47">
        <v>0</v>
      </c>
      <c r="J35" s="47">
        <v>0</v>
      </c>
      <c r="K35" s="47">
        <f t="shared" si="16"/>
        <v>500</v>
      </c>
      <c r="L35" s="47">
        <v>503</v>
      </c>
      <c r="M35" s="338">
        <f t="shared" ref="M35:M37" si="17">SUM(L35/K35)</f>
        <v>1.006</v>
      </c>
    </row>
    <row r="36" spans="1:13">
      <c r="A36" s="113">
        <v>41</v>
      </c>
      <c r="B36" s="113"/>
      <c r="C36" s="118"/>
      <c r="D36" s="119" t="s">
        <v>30</v>
      </c>
      <c r="E36" s="115" t="s">
        <v>184</v>
      </c>
      <c r="F36" s="47">
        <v>25000</v>
      </c>
      <c r="G36" s="47">
        <v>0</v>
      </c>
      <c r="H36" s="47">
        <v>1200</v>
      </c>
      <c r="I36" s="47">
        <v>0</v>
      </c>
      <c r="J36" s="47">
        <v>0</v>
      </c>
      <c r="K36" s="47">
        <f t="shared" si="16"/>
        <v>26200</v>
      </c>
      <c r="L36" s="47">
        <v>29479</v>
      </c>
      <c r="M36" s="338">
        <f t="shared" si="17"/>
        <v>1.1251526717557252</v>
      </c>
    </row>
    <row r="37" spans="1:13">
      <c r="A37" s="113">
        <v>41</v>
      </c>
      <c r="B37" s="113"/>
      <c r="C37" s="113"/>
      <c r="D37" s="114" t="s">
        <v>30</v>
      </c>
      <c r="E37" s="115" t="s">
        <v>185</v>
      </c>
      <c r="F37" s="47">
        <v>59000</v>
      </c>
      <c r="G37" s="47">
        <v>0</v>
      </c>
      <c r="H37" s="47">
        <v>-15000</v>
      </c>
      <c r="I37" s="47">
        <v>0</v>
      </c>
      <c r="J37" s="47">
        <v>0</v>
      </c>
      <c r="K37" s="47">
        <f t="shared" si="16"/>
        <v>44000</v>
      </c>
      <c r="L37" s="47">
        <v>26975</v>
      </c>
      <c r="M37" s="338">
        <f t="shared" si="17"/>
        <v>0.61306818181818179</v>
      </c>
    </row>
    <row r="38" spans="1:13">
      <c r="A38" s="99"/>
      <c r="B38" s="99">
        <v>240</v>
      </c>
      <c r="C38" s="99"/>
      <c r="D38" s="100"/>
      <c r="E38" s="101" t="s">
        <v>7</v>
      </c>
      <c r="F38" s="11">
        <f>SUM(F39:F40)</f>
        <v>65</v>
      </c>
      <c r="G38" s="11">
        <f t="shared" ref="G38:L38" si="18">SUM(G39:G40)</f>
        <v>0</v>
      </c>
      <c r="H38" s="11">
        <f t="shared" si="18"/>
        <v>-5</v>
      </c>
      <c r="I38" s="11">
        <f t="shared" ref="I38" si="19">SUM(I39:I40)</f>
        <v>0</v>
      </c>
      <c r="J38" s="11">
        <f t="shared" si="18"/>
        <v>0</v>
      </c>
      <c r="K38" s="11">
        <f t="shared" si="18"/>
        <v>60</v>
      </c>
      <c r="L38" s="11">
        <f t="shared" si="18"/>
        <v>45</v>
      </c>
      <c r="M38" s="337">
        <f>SUM(L38/K38)</f>
        <v>0.75</v>
      </c>
    </row>
    <row r="39" spans="1:13">
      <c r="A39" s="226">
        <v>41</v>
      </c>
      <c r="B39" s="226"/>
      <c r="C39" s="226">
        <v>243</v>
      </c>
      <c r="D39" s="227"/>
      <c r="E39" s="228" t="s">
        <v>83</v>
      </c>
      <c r="F39" s="47">
        <v>60</v>
      </c>
      <c r="G39" s="47">
        <v>0</v>
      </c>
      <c r="H39" s="47">
        <v>0</v>
      </c>
      <c r="I39" s="47">
        <v>0</v>
      </c>
      <c r="J39" s="47">
        <v>0</v>
      </c>
      <c r="K39" s="47">
        <f>SUM(F39:J39)</f>
        <v>60</v>
      </c>
      <c r="L39" s="47">
        <v>45</v>
      </c>
      <c r="M39" s="338">
        <f t="shared" ref="M39" si="20">SUM(L39/K39)</f>
        <v>0.75</v>
      </c>
    </row>
    <row r="40" spans="1:13">
      <c r="A40" s="226">
        <v>111</v>
      </c>
      <c r="B40" s="226"/>
      <c r="C40" s="226">
        <v>243</v>
      </c>
      <c r="D40" s="227"/>
      <c r="E40" s="228" t="s">
        <v>83</v>
      </c>
      <c r="F40" s="47">
        <v>5</v>
      </c>
      <c r="G40" s="47">
        <v>0</v>
      </c>
      <c r="H40" s="47">
        <v>-5</v>
      </c>
      <c r="I40" s="47">
        <v>0</v>
      </c>
      <c r="J40" s="47">
        <v>0</v>
      </c>
      <c r="K40" s="47">
        <f>SUM(F40:J40)</f>
        <v>0</v>
      </c>
      <c r="L40" s="47">
        <v>0</v>
      </c>
      <c r="M40" s="338">
        <v>0</v>
      </c>
    </row>
    <row r="41" spans="1:13">
      <c r="A41" s="99"/>
      <c r="B41" s="99">
        <v>290</v>
      </c>
      <c r="C41" s="99"/>
      <c r="D41" s="100"/>
      <c r="E41" s="101" t="s">
        <v>36</v>
      </c>
      <c r="F41" s="11">
        <f>F42+F44</f>
        <v>26200</v>
      </c>
      <c r="G41" s="11">
        <f t="shared" ref="G41:L41" si="21">G42+G44</f>
        <v>0</v>
      </c>
      <c r="H41" s="11">
        <f t="shared" si="21"/>
        <v>5732</v>
      </c>
      <c r="I41" s="11">
        <f t="shared" ref="I41" si="22">I42+I44</f>
        <v>0</v>
      </c>
      <c r="J41" s="11">
        <f t="shared" si="21"/>
        <v>0</v>
      </c>
      <c r="K41" s="11">
        <f t="shared" si="21"/>
        <v>31932</v>
      </c>
      <c r="L41" s="11">
        <f t="shared" si="21"/>
        <v>31260</v>
      </c>
      <c r="M41" s="337">
        <f>SUM(L41/K41)</f>
        <v>0.97895527996993614</v>
      </c>
    </row>
    <row r="42" spans="1:13">
      <c r="A42" s="99"/>
      <c r="B42" s="99"/>
      <c r="C42" s="99">
        <v>291</v>
      </c>
      <c r="D42" s="100"/>
      <c r="E42" s="101" t="s">
        <v>132</v>
      </c>
      <c r="F42" s="11">
        <f>F43</f>
        <v>0</v>
      </c>
      <c r="G42" s="11">
        <f t="shared" ref="G42:L42" si="23">G43</f>
        <v>0</v>
      </c>
      <c r="H42" s="11">
        <f t="shared" si="23"/>
        <v>32</v>
      </c>
      <c r="I42" s="11">
        <f t="shared" si="23"/>
        <v>0</v>
      </c>
      <c r="J42" s="11">
        <f t="shared" si="23"/>
        <v>0</v>
      </c>
      <c r="K42" s="11">
        <f t="shared" si="23"/>
        <v>32</v>
      </c>
      <c r="L42" s="11">
        <f t="shared" si="23"/>
        <v>32</v>
      </c>
      <c r="M42" s="337">
        <v>0</v>
      </c>
    </row>
    <row r="43" spans="1:13">
      <c r="A43" s="102">
        <v>41</v>
      </c>
      <c r="B43" s="102"/>
      <c r="C43" s="102"/>
      <c r="D43" s="103" t="s">
        <v>30</v>
      </c>
      <c r="E43" s="104" t="s">
        <v>349</v>
      </c>
      <c r="F43" s="25">
        <v>0</v>
      </c>
      <c r="G43" s="25">
        <v>0</v>
      </c>
      <c r="H43" s="25">
        <v>32</v>
      </c>
      <c r="I43" s="25">
        <v>0</v>
      </c>
      <c r="J43" s="25">
        <v>0</v>
      </c>
      <c r="K43" s="47">
        <f>SUM(F43:J43)</f>
        <v>32</v>
      </c>
      <c r="L43" s="47">
        <v>32</v>
      </c>
      <c r="M43" s="338">
        <f t="shared" ref="M43" si="24">SUM(L43/K43)</f>
        <v>1</v>
      </c>
    </row>
    <row r="44" spans="1:13">
      <c r="A44" s="99"/>
      <c r="B44" s="99"/>
      <c r="C44" s="99">
        <v>292</v>
      </c>
      <c r="D44" s="100"/>
      <c r="E44" s="101" t="s">
        <v>79</v>
      </c>
      <c r="F44" s="11">
        <f>SUM(F45:F48)</f>
        <v>26200</v>
      </c>
      <c r="G44" s="11">
        <f t="shared" ref="G44:L44" si="25">SUM(G45:G48)</f>
        <v>0</v>
      </c>
      <c r="H44" s="11">
        <f t="shared" si="25"/>
        <v>5700</v>
      </c>
      <c r="I44" s="11">
        <f t="shared" si="25"/>
        <v>0</v>
      </c>
      <c r="J44" s="11">
        <f t="shared" si="25"/>
        <v>0</v>
      </c>
      <c r="K44" s="11">
        <f t="shared" si="25"/>
        <v>31900</v>
      </c>
      <c r="L44" s="11">
        <f t="shared" si="25"/>
        <v>31228</v>
      </c>
      <c r="M44" s="337">
        <f>SUM(L44/K44)</f>
        <v>0.9789341692789969</v>
      </c>
    </row>
    <row r="45" spans="1:13">
      <c r="A45" s="102">
        <v>41</v>
      </c>
      <c r="B45" s="102"/>
      <c r="C45" s="102"/>
      <c r="D45" s="103" t="s">
        <v>424</v>
      </c>
      <c r="E45" s="104" t="s">
        <v>425</v>
      </c>
      <c r="F45" s="25">
        <v>0</v>
      </c>
      <c r="G45" s="62">
        <v>0</v>
      </c>
      <c r="H45" s="62">
        <v>0</v>
      </c>
      <c r="I45" s="62">
        <v>0</v>
      </c>
      <c r="J45" s="62">
        <v>0</v>
      </c>
      <c r="K45" s="47">
        <f>SUM(F45:J45)</f>
        <v>0</v>
      </c>
      <c r="L45" s="47">
        <v>21</v>
      </c>
      <c r="M45" s="338">
        <v>0</v>
      </c>
    </row>
    <row r="46" spans="1:13">
      <c r="A46" s="102">
        <v>41</v>
      </c>
      <c r="B46" s="102"/>
      <c r="C46" s="102"/>
      <c r="D46" s="103" t="s">
        <v>181</v>
      </c>
      <c r="E46" s="104" t="s">
        <v>348</v>
      </c>
      <c r="F46" s="25">
        <v>20700</v>
      </c>
      <c r="G46" s="62">
        <v>0</v>
      </c>
      <c r="H46" s="62">
        <v>10000</v>
      </c>
      <c r="I46" s="62">
        <v>0</v>
      </c>
      <c r="J46" s="62">
        <v>0</v>
      </c>
      <c r="K46" s="47">
        <f>SUM(F46:J46)</f>
        <v>30700</v>
      </c>
      <c r="L46" s="47">
        <v>30759</v>
      </c>
      <c r="M46" s="338">
        <f t="shared" ref="M46:M48" si="26">SUM(L46/K46)</f>
        <v>1.0019218241042345</v>
      </c>
    </row>
    <row r="47" spans="1:13">
      <c r="A47" s="102">
        <v>41</v>
      </c>
      <c r="B47" s="102"/>
      <c r="C47" s="102"/>
      <c r="D47" s="103" t="s">
        <v>33</v>
      </c>
      <c r="E47" s="104" t="s">
        <v>80</v>
      </c>
      <c r="F47" s="48">
        <v>500</v>
      </c>
      <c r="G47" s="47">
        <v>0</v>
      </c>
      <c r="H47" s="47">
        <v>-300</v>
      </c>
      <c r="I47" s="47">
        <v>0</v>
      </c>
      <c r="J47" s="47">
        <v>0</v>
      </c>
      <c r="K47" s="47">
        <f t="shared" ref="K47:K48" si="27">SUM(F47:J47)</f>
        <v>200</v>
      </c>
      <c r="L47" s="47">
        <v>189</v>
      </c>
      <c r="M47" s="338">
        <f t="shared" si="26"/>
        <v>0.94499999999999995</v>
      </c>
    </row>
    <row r="48" spans="1:13">
      <c r="A48" s="102">
        <v>41</v>
      </c>
      <c r="B48" s="102"/>
      <c r="C48" s="102"/>
      <c r="D48" s="103" t="s">
        <v>81</v>
      </c>
      <c r="E48" s="104" t="s">
        <v>82</v>
      </c>
      <c r="F48" s="47">
        <v>5000</v>
      </c>
      <c r="G48" s="47">
        <v>0</v>
      </c>
      <c r="H48" s="47">
        <v>-4000</v>
      </c>
      <c r="I48" s="47">
        <v>0</v>
      </c>
      <c r="J48" s="47">
        <v>0</v>
      </c>
      <c r="K48" s="47">
        <f t="shared" si="27"/>
        <v>1000</v>
      </c>
      <c r="L48" s="47">
        <v>259</v>
      </c>
      <c r="M48" s="338">
        <f t="shared" si="26"/>
        <v>0.25900000000000001</v>
      </c>
    </row>
    <row r="49" spans="1:29">
      <c r="A49" s="30"/>
      <c r="B49" s="30"/>
      <c r="C49" s="30"/>
      <c r="D49" s="95"/>
      <c r="E49" s="30"/>
      <c r="F49" s="127"/>
      <c r="G49" s="307"/>
      <c r="H49" s="307"/>
      <c r="I49" s="307"/>
      <c r="J49" s="127"/>
      <c r="K49" s="307"/>
      <c r="L49" s="307"/>
      <c r="M49" s="297"/>
    </row>
    <row r="50" spans="1:29">
      <c r="A50" s="52"/>
      <c r="B50" s="52"/>
      <c r="C50" s="53"/>
      <c r="D50" s="53"/>
      <c r="E50" s="53"/>
      <c r="F50" s="128"/>
      <c r="G50" s="308"/>
      <c r="H50" s="308"/>
      <c r="I50" s="308"/>
      <c r="J50" s="128"/>
      <c r="K50" s="308"/>
      <c r="L50" s="308"/>
      <c r="M50" s="308"/>
    </row>
    <row r="51" spans="1:29" ht="33.950000000000003" customHeight="1">
      <c r="A51" s="106" t="s">
        <v>64</v>
      </c>
      <c r="B51" s="106" t="s">
        <v>177</v>
      </c>
      <c r="C51" s="106" t="s">
        <v>178</v>
      </c>
      <c r="D51" s="106" t="s">
        <v>179</v>
      </c>
      <c r="E51" s="106" t="s">
        <v>65</v>
      </c>
      <c r="F51" s="318" t="s">
        <v>347</v>
      </c>
      <c r="G51" s="373" t="s">
        <v>326</v>
      </c>
      <c r="H51" s="373" t="s">
        <v>302</v>
      </c>
      <c r="I51" s="373" t="s">
        <v>306</v>
      </c>
      <c r="J51" s="378" t="s">
        <v>328</v>
      </c>
      <c r="K51" s="373" t="s">
        <v>301</v>
      </c>
      <c r="L51" s="377" t="s">
        <v>429</v>
      </c>
      <c r="M51" s="323" t="s">
        <v>313</v>
      </c>
    </row>
    <row r="52" spans="1:29">
      <c r="A52" s="96"/>
      <c r="B52" s="96">
        <v>300</v>
      </c>
      <c r="C52" s="96"/>
      <c r="D52" s="97"/>
      <c r="E52" s="98" t="s">
        <v>182</v>
      </c>
      <c r="F52" s="136">
        <f>SUM(F53)</f>
        <v>438386</v>
      </c>
      <c r="G52" s="136">
        <f t="shared" ref="G52:K52" si="28">SUM(G53)</f>
        <v>24281</v>
      </c>
      <c r="H52" s="136">
        <f t="shared" si="28"/>
        <v>-10500</v>
      </c>
      <c r="I52" s="136">
        <f t="shared" si="28"/>
        <v>400</v>
      </c>
      <c r="J52" s="136">
        <f t="shared" si="28"/>
        <v>352</v>
      </c>
      <c r="K52" s="136">
        <f t="shared" si="28"/>
        <v>452919</v>
      </c>
      <c r="L52" s="136">
        <f t="shared" ref="L52" si="29">SUM(L53)</f>
        <v>450177</v>
      </c>
      <c r="M52" s="336">
        <f>SUM(L52/K52)</f>
        <v>0.9939459373530366</v>
      </c>
    </row>
    <row r="53" spans="1:29">
      <c r="A53" s="99"/>
      <c r="B53" s="99">
        <v>310</v>
      </c>
      <c r="C53" s="99"/>
      <c r="D53" s="100"/>
      <c r="E53" s="101" t="s">
        <v>84</v>
      </c>
      <c r="F53" s="11">
        <f>SUM(F54+F56)</f>
        <v>438386</v>
      </c>
      <c r="G53" s="11">
        <f>SUM(G56)</f>
        <v>24281</v>
      </c>
      <c r="H53" s="11">
        <f>SUM(H56)</f>
        <v>-10500</v>
      </c>
      <c r="I53" s="11">
        <f t="shared" ref="I53:L53" si="30">SUM(I54+I56)</f>
        <v>400</v>
      </c>
      <c r="J53" s="11">
        <f t="shared" si="30"/>
        <v>352</v>
      </c>
      <c r="K53" s="11">
        <f t="shared" si="30"/>
        <v>452919</v>
      </c>
      <c r="L53" s="11">
        <f t="shared" si="30"/>
        <v>450177</v>
      </c>
      <c r="M53" s="337">
        <f>SUM(L53/K53)</f>
        <v>0.9939459373530366</v>
      </c>
    </row>
    <row r="54" spans="1:29">
      <c r="A54" s="99"/>
      <c r="B54" s="99"/>
      <c r="C54" s="99">
        <v>311</v>
      </c>
      <c r="D54" s="100"/>
      <c r="E54" s="101" t="s">
        <v>316</v>
      </c>
      <c r="F54" s="11">
        <f t="shared" ref="F54:L54" si="31">SUM(F55:F55)</f>
        <v>0</v>
      </c>
      <c r="G54" s="11">
        <f t="shared" si="31"/>
        <v>0</v>
      </c>
      <c r="H54" s="11">
        <f t="shared" si="31"/>
        <v>0</v>
      </c>
      <c r="I54" s="11">
        <f t="shared" si="31"/>
        <v>400</v>
      </c>
      <c r="J54" s="11">
        <f t="shared" si="31"/>
        <v>0</v>
      </c>
      <c r="K54" s="11">
        <f t="shared" si="31"/>
        <v>400</v>
      </c>
      <c r="L54" s="11">
        <f t="shared" si="31"/>
        <v>400</v>
      </c>
      <c r="M54" s="337">
        <f>SUM(L54/K54)</f>
        <v>1</v>
      </c>
    </row>
    <row r="55" spans="1:29">
      <c r="A55" s="226">
        <v>72</v>
      </c>
      <c r="B55" s="298"/>
      <c r="C55" s="298"/>
      <c r="D55" s="299"/>
      <c r="E55" s="228" t="s">
        <v>426</v>
      </c>
      <c r="F55" s="48">
        <v>0</v>
      </c>
      <c r="G55" s="48">
        <v>0</v>
      </c>
      <c r="H55" s="48">
        <v>0</v>
      </c>
      <c r="I55" s="48">
        <v>400</v>
      </c>
      <c r="J55" s="48">
        <v>0</v>
      </c>
      <c r="K55" s="47">
        <f>SUM(F55:J55)</f>
        <v>400</v>
      </c>
      <c r="L55" s="48">
        <v>400</v>
      </c>
      <c r="M55" s="338">
        <f t="shared" ref="M55:M65" si="32">SUM(L55/K55)</f>
        <v>1</v>
      </c>
    </row>
    <row r="56" spans="1:29" s="22" customFormat="1">
      <c r="A56" s="99"/>
      <c r="B56" s="99"/>
      <c r="C56" s="99">
        <v>312</v>
      </c>
      <c r="D56" s="100"/>
      <c r="E56" s="101" t="s">
        <v>433</v>
      </c>
      <c r="F56" s="11">
        <f>SUM(F57:F65)</f>
        <v>438386</v>
      </c>
      <c r="G56" s="11">
        <f t="shared" ref="G56:L56" si="33">SUM(G57:G65)</f>
        <v>24281</v>
      </c>
      <c r="H56" s="11">
        <f t="shared" si="33"/>
        <v>-10500</v>
      </c>
      <c r="I56" s="11">
        <f t="shared" si="33"/>
        <v>0</v>
      </c>
      <c r="J56" s="11">
        <f t="shared" si="33"/>
        <v>352</v>
      </c>
      <c r="K56" s="11">
        <f t="shared" si="33"/>
        <v>452519</v>
      </c>
      <c r="L56" s="11">
        <f t="shared" si="33"/>
        <v>449777</v>
      </c>
      <c r="M56" s="337">
        <f>SUM(L56/K56)</f>
        <v>0.99394058592014922</v>
      </c>
    </row>
    <row r="57" spans="1:29">
      <c r="A57" s="102">
        <v>111</v>
      </c>
      <c r="B57" s="102"/>
      <c r="C57" s="102"/>
      <c r="D57" s="103" t="s">
        <v>31</v>
      </c>
      <c r="E57" s="104" t="s">
        <v>219</v>
      </c>
      <c r="F57" s="62">
        <v>57600</v>
      </c>
      <c r="G57" s="62">
        <v>0</v>
      </c>
      <c r="H57" s="62">
        <v>0</v>
      </c>
      <c r="I57" s="62">
        <v>0</v>
      </c>
      <c r="J57" s="62">
        <v>0</v>
      </c>
      <c r="K57" s="47">
        <f>SUM(F57:J57)</f>
        <v>57600</v>
      </c>
      <c r="L57" s="62">
        <v>57600</v>
      </c>
      <c r="M57" s="338">
        <f t="shared" si="32"/>
        <v>1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>
      <c r="A58" s="102">
        <v>111</v>
      </c>
      <c r="B58" s="102"/>
      <c r="C58" s="102"/>
      <c r="D58" s="103" t="s">
        <v>31</v>
      </c>
      <c r="E58" s="104" t="s">
        <v>218</v>
      </c>
      <c r="F58" s="62">
        <v>6700</v>
      </c>
      <c r="G58" s="62">
        <v>0</v>
      </c>
      <c r="H58" s="62">
        <v>0</v>
      </c>
      <c r="I58" s="62">
        <v>0</v>
      </c>
      <c r="J58" s="62">
        <v>0</v>
      </c>
      <c r="K58" s="47">
        <f t="shared" ref="K58:K65" si="34">SUM(F58:J58)</f>
        <v>6700</v>
      </c>
      <c r="L58" s="62">
        <v>6700</v>
      </c>
      <c r="M58" s="338">
        <f t="shared" si="32"/>
        <v>1</v>
      </c>
    </row>
    <row r="59" spans="1:29">
      <c r="A59" s="102">
        <v>111</v>
      </c>
      <c r="B59" s="102"/>
      <c r="C59" s="102"/>
      <c r="D59" s="103" t="s">
        <v>31</v>
      </c>
      <c r="E59" s="104" t="s">
        <v>350</v>
      </c>
      <c r="F59" s="62">
        <v>5760</v>
      </c>
      <c r="G59" s="62">
        <v>292</v>
      </c>
      <c r="H59" s="62">
        <v>0</v>
      </c>
      <c r="I59" s="62">
        <v>0</v>
      </c>
      <c r="J59" s="62">
        <v>0</v>
      </c>
      <c r="K59" s="47">
        <f t="shared" si="34"/>
        <v>6052</v>
      </c>
      <c r="L59" s="62">
        <v>6052</v>
      </c>
      <c r="M59" s="338">
        <f t="shared" si="32"/>
        <v>1</v>
      </c>
    </row>
    <row r="60" spans="1:29">
      <c r="A60" s="102" t="s">
        <v>137</v>
      </c>
      <c r="B60" s="102"/>
      <c r="C60" s="102"/>
      <c r="D60" s="103" t="s">
        <v>31</v>
      </c>
      <c r="E60" s="104" t="s">
        <v>217</v>
      </c>
      <c r="F60" s="62">
        <v>425</v>
      </c>
      <c r="G60" s="62">
        <v>0</v>
      </c>
      <c r="H60" s="62">
        <v>0</v>
      </c>
      <c r="I60" s="62">
        <v>0</v>
      </c>
      <c r="J60" s="62">
        <v>-257</v>
      </c>
      <c r="K60" s="47">
        <f t="shared" si="34"/>
        <v>168</v>
      </c>
      <c r="L60" s="62">
        <v>168</v>
      </c>
      <c r="M60" s="338">
        <f t="shared" si="32"/>
        <v>1</v>
      </c>
    </row>
    <row r="61" spans="1:29">
      <c r="A61" s="102" t="s">
        <v>142</v>
      </c>
      <c r="B61" s="102"/>
      <c r="C61" s="102"/>
      <c r="D61" s="103" t="s">
        <v>31</v>
      </c>
      <c r="E61" s="104" t="s">
        <v>217</v>
      </c>
      <c r="F61" s="62">
        <v>75</v>
      </c>
      <c r="G61" s="62">
        <v>0</v>
      </c>
      <c r="H61" s="62">
        <v>0</v>
      </c>
      <c r="I61" s="62">
        <v>0</v>
      </c>
      <c r="J61" s="62">
        <v>609</v>
      </c>
      <c r="K61" s="47">
        <f t="shared" si="34"/>
        <v>684</v>
      </c>
      <c r="L61" s="62">
        <v>684</v>
      </c>
      <c r="M61" s="338">
        <f t="shared" si="32"/>
        <v>1</v>
      </c>
    </row>
    <row r="62" spans="1:29">
      <c r="A62" s="375" t="s">
        <v>420</v>
      </c>
      <c r="B62" s="102"/>
      <c r="C62" s="102"/>
      <c r="D62" s="103" t="s">
        <v>31</v>
      </c>
      <c r="E62" s="104" t="s">
        <v>421</v>
      </c>
      <c r="F62" s="62">
        <v>0</v>
      </c>
      <c r="G62" s="62">
        <v>23989</v>
      </c>
      <c r="H62" s="62">
        <v>0</v>
      </c>
      <c r="I62" s="62">
        <v>0</v>
      </c>
      <c r="J62" s="62">
        <v>0</v>
      </c>
      <c r="K62" s="47">
        <f t="shared" si="34"/>
        <v>23989</v>
      </c>
      <c r="L62" s="62">
        <v>23989</v>
      </c>
      <c r="M62" s="338">
        <f t="shared" si="32"/>
        <v>1</v>
      </c>
    </row>
    <row r="63" spans="1:29">
      <c r="A63" s="102">
        <v>41</v>
      </c>
      <c r="B63" s="102"/>
      <c r="C63" s="102"/>
      <c r="D63" s="103" t="s">
        <v>0</v>
      </c>
      <c r="E63" s="104" t="s">
        <v>215</v>
      </c>
      <c r="F63" s="62">
        <v>345924</v>
      </c>
      <c r="G63" s="62">
        <v>0</v>
      </c>
      <c r="H63" s="62">
        <v>0</v>
      </c>
      <c r="I63" s="62">
        <v>0</v>
      </c>
      <c r="J63" s="62">
        <v>0</v>
      </c>
      <c r="K63" s="47">
        <f t="shared" si="34"/>
        <v>345924</v>
      </c>
      <c r="L63" s="62">
        <v>345924</v>
      </c>
      <c r="M63" s="338">
        <f t="shared" si="32"/>
        <v>1</v>
      </c>
    </row>
    <row r="64" spans="1:29">
      <c r="A64" s="118">
        <v>41</v>
      </c>
      <c r="B64" s="118"/>
      <c r="C64" s="118"/>
      <c r="D64" s="119" t="s">
        <v>0</v>
      </c>
      <c r="E64" s="34" t="s">
        <v>216</v>
      </c>
      <c r="F64" s="48">
        <v>18000</v>
      </c>
      <c r="G64" s="62">
        <v>0</v>
      </c>
      <c r="H64" s="62">
        <v>-10500</v>
      </c>
      <c r="I64" s="62">
        <v>0</v>
      </c>
      <c r="J64" s="62">
        <v>0</v>
      </c>
      <c r="K64" s="47">
        <f t="shared" si="34"/>
        <v>7500</v>
      </c>
      <c r="L64" s="62">
        <v>4758</v>
      </c>
      <c r="M64" s="338">
        <f t="shared" si="32"/>
        <v>0.63439999999999996</v>
      </c>
    </row>
    <row r="65" spans="1:13">
      <c r="A65" s="118">
        <v>41</v>
      </c>
      <c r="B65" s="118"/>
      <c r="C65" s="118"/>
      <c r="D65" s="119" t="s">
        <v>0</v>
      </c>
      <c r="E65" s="34" t="s">
        <v>344</v>
      </c>
      <c r="F65" s="48">
        <v>3902</v>
      </c>
      <c r="G65" s="62">
        <v>0</v>
      </c>
      <c r="H65" s="62">
        <v>0</v>
      </c>
      <c r="I65" s="62">
        <v>0</v>
      </c>
      <c r="J65" s="62">
        <v>0</v>
      </c>
      <c r="K65" s="47">
        <f t="shared" si="34"/>
        <v>3902</v>
      </c>
      <c r="L65" s="62">
        <v>3902</v>
      </c>
      <c r="M65" s="338">
        <f t="shared" si="32"/>
        <v>1</v>
      </c>
    </row>
    <row r="66" spans="1:13">
      <c r="A66" s="130"/>
      <c r="B66" s="130"/>
      <c r="C66" s="130"/>
      <c r="D66" s="130"/>
      <c r="E66" s="131" t="s">
        <v>406</v>
      </c>
      <c r="F66" s="266">
        <f t="shared" ref="F66:L66" si="35">F5+F8+F52</f>
        <v>1319146</v>
      </c>
      <c r="G66" s="266">
        <f t="shared" si="35"/>
        <v>24281</v>
      </c>
      <c r="H66" s="266">
        <f t="shared" si="35"/>
        <v>-22642</v>
      </c>
      <c r="I66" s="266">
        <f t="shared" si="35"/>
        <v>400</v>
      </c>
      <c r="J66" s="266">
        <f t="shared" si="35"/>
        <v>352</v>
      </c>
      <c r="K66" s="266">
        <f t="shared" si="35"/>
        <v>1321537</v>
      </c>
      <c r="L66" s="266">
        <f t="shared" si="35"/>
        <v>1302268</v>
      </c>
      <c r="M66" s="339">
        <f>L66/K66</f>
        <v>0.98541925046366463</v>
      </c>
    </row>
    <row r="67" spans="1:13">
      <c r="A67" s="267"/>
      <c r="B67" s="267"/>
      <c r="C67" s="267"/>
      <c r="D67" s="267"/>
      <c r="E67" s="268"/>
      <c r="F67" s="269"/>
      <c r="G67" s="269"/>
      <c r="H67" s="269"/>
      <c r="I67" s="269"/>
      <c r="J67" s="327"/>
      <c r="K67" s="269"/>
      <c r="L67" s="58"/>
      <c r="M67" s="58"/>
    </row>
    <row r="68" spans="1:13">
      <c r="A68" s="44" t="s">
        <v>71</v>
      </c>
      <c r="B68" s="122"/>
      <c r="C68" s="43"/>
      <c r="D68" s="121"/>
      <c r="E68" s="121"/>
      <c r="F68" s="129"/>
      <c r="G68" s="314"/>
      <c r="H68" s="314"/>
      <c r="I68" s="314"/>
      <c r="J68" s="129"/>
      <c r="K68" s="314"/>
      <c r="L68" s="58"/>
      <c r="M68" s="58"/>
    </row>
    <row r="69" spans="1:13" ht="33.950000000000003" customHeight="1">
      <c r="A69" s="106" t="s">
        <v>64</v>
      </c>
      <c r="B69" s="106" t="s">
        <v>177</v>
      </c>
      <c r="C69" s="106" t="s">
        <v>178</v>
      </c>
      <c r="D69" s="106" t="s">
        <v>179</v>
      </c>
      <c r="E69" s="106" t="s">
        <v>65</v>
      </c>
      <c r="F69" s="318" t="s">
        <v>347</v>
      </c>
      <c r="G69" s="373" t="s">
        <v>326</v>
      </c>
      <c r="H69" s="373" t="s">
        <v>302</v>
      </c>
      <c r="I69" s="373" t="s">
        <v>306</v>
      </c>
      <c r="J69" s="377" t="s">
        <v>328</v>
      </c>
      <c r="K69" s="373" t="s">
        <v>301</v>
      </c>
      <c r="L69" s="377" t="s">
        <v>429</v>
      </c>
      <c r="M69" s="323" t="s">
        <v>313</v>
      </c>
    </row>
    <row r="70" spans="1:13">
      <c r="A70" s="99"/>
      <c r="B70" s="99">
        <v>320</v>
      </c>
      <c r="C70" s="99"/>
      <c r="D70" s="100"/>
      <c r="E70" s="101" t="s">
        <v>214</v>
      </c>
      <c r="F70" s="49">
        <f>F71</f>
        <v>50000</v>
      </c>
      <c r="G70" s="49">
        <f>G71</f>
        <v>3000</v>
      </c>
      <c r="H70" s="49">
        <f t="shared" ref="H70:L70" si="36">H71</f>
        <v>0</v>
      </c>
      <c r="I70" s="49">
        <f t="shared" si="36"/>
        <v>-4000</v>
      </c>
      <c r="J70" s="49">
        <f t="shared" si="36"/>
        <v>0</v>
      </c>
      <c r="K70" s="49">
        <f t="shared" si="36"/>
        <v>49000</v>
      </c>
      <c r="L70" s="49">
        <f t="shared" si="36"/>
        <v>42982</v>
      </c>
      <c r="M70" s="337">
        <f>SUM(L70/K70)</f>
        <v>0.87718367346938775</v>
      </c>
    </row>
    <row r="71" spans="1:13">
      <c r="A71" s="99"/>
      <c r="B71" s="99"/>
      <c r="C71" s="99">
        <v>322</v>
      </c>
      <c r="D71" s="100"/>
      <c r="E71" s="101" t="s">
        <v>432</v>
      </c>
      <c r="F71" s="49">
        <f>SUM(F72:F75)</f>
        <v>50000</v>
      </c>
      <c r="G71" s="49">
        <f>SUM(G72:G75)</f>
        <v>3000</v>
      </c>
      <c r="H71" s="49">
        <f>SUM(H72:H75)</f>
        <v>0</v>
      </c>
      <c r="I71" s="49">
        <f>SUM(I72:I75)</f>
        <v>-4000</v>
      </c>
      <c r="J71" s="49">
        <f>SUM(J74:J75)</f>
        <v>0</v>
      </c>
      <c r="K71" s="49">
        <f>SUM(K72:K75)</f>
        <v>49000</v>
      </c>
      <c r="L71" s="49">
        <f>SUM(L72:L75)</f>
        <v>42982</v>
      </c>
      <c r="M71" s="337">
        <f>SUM(L71/K71)</f>
        <v>0.87718367346938775</v>
      </c>
    </row>
    <row r="72" spans="1:13">
      <c r="A72" s="134">
        <v>111</v>
      </c>
      <c r="B72" s="132"/>
      <c r="C72" s="134"/>
      <c r="D72" s="105" t="s">
        <v>31</v>
      </c>
      <c r="E72" s="37" t="s">
        <v>330</v>
      </c>
      <c r="F72" s="135">
        <v>20000</v>
      </c>
      <c r="G72" s="135">
        <v>0</v>
      </c>
      <c r="H72" s="135">
        <v>0</v>
      </c>
      <c r="I72" s="135">
        <v>-4000</v>
      </c>
      <c r="J72" s="135">
        <v>0</v>
      </c>
      <c r="K72" s="47">
        <f t="shared" ref="K72:K75" si="37">SUM(F72:J72)</f>
        <v>16000</v>
      </c>
      <c r="L72" s="135">
        <v>10000</v>
      </c>
      <c r="M72" s="338">
        <f t="shared" ref="M72:M75" si="38">SUM(L72/K72)</f>
        <v>0.625</v>
      </c>
    </row>
    <row r="73" spans="1:13">
      <c r="A73" s="134">
        <v>111</v>
      </c>
      <c r="B73" s="132"/>
      <c r="C73" s="134"/>
      <c r="D73" s="105" t="s">
        <v>31</v>
      </c>
      <c r="E73" s="37" t="s">
        <v>412</v>
      </c>
      <c r="F73" s="135">
        <v>0</v>
      </c>
      <c r="G73" s="135">
        <v>3000</v>
      </c>
      <c r="H73" s="135">
        <v>0</v>
      </c>
      <c r="I73" s="135">
        <v>0</v>
      </c>
      <c r="J73" s="135">
        <v>0</v>
      </c>
      <c r="K73" s="47">
        <f t="shared" si="37"/>
        <v>3000</v>
      </c>
      <c r="L73" s="135">
        <v>3000</v>
      </c>
      <c r="M73" s="338">
        <f t="shared" si="38"/>
        <v>1</v>
      </c>
    </row>
    <row r="74" spans="1:13">
      <c r="A74" s="134" t="s">
        <v>312</v>
      </c>
      <c r="B74" s="132"/>
      <c r="C74" s="134"/>
      <c r="D74" s="105" t="s">
        <v>35</v>
      </c>
      <c r="E74" s="37" t="s">
        <v>331</v>
      </c>
      <c r="F74" s="135">
        <v>30000</v>
      </c>
      <c r="G74" s="135">
        <v>0</v>
      </c>
      <c r="H74" s="135">
        <v>0</v>
      </c>
      <c r="I74" s="135">
        <v>-30000</v>
      </c>
      <c r="J74" s="135">
        <v>0</v>
      </c>
      <c r="K74" s="47">
        <f t="shared" si="37"/>
        <v>0</v>
      </c>
      <c r="L74" s="135">
        <v>0</v>
      </c>
      <c r="M74" s="338">
        <v>0</v>
      </c>
    </row>
    <row r="75" spans="1:13">
      <c r="A75" s="134" t="s">
        <v>312</v>
      </c>
      <c r="B75" s="132"/>
      <c r="C75" s="134"/>
      <c r="D75" s="105" t="s">
        <v>35</v>
      </c>
      <c r="E75" s="37" t="s">
        <v>422</v>
      </c>
      <c r="F75" s="135">
        <v>0</v>
      </c>
      <c r="G75" s="135">
        <v>0</v>
      </c>
      <c r="H75" s="135">
        <v>0</v>
      </c>
      <c r="I75" s="135">
        <v>30000</v>
      </c>
      <c r="J75" s="135">
        <v>0</v>
      </c>
      <c r="K75" s="47">
        <f t="shared" si="37"/>
        <v>30000</v>
      </c>
      <c r="L75" s="135">
        <v>29982</v>
      </c>
      <c r="M75" s="338">
        <f t="shared" si="38"/>
        <v>0.99939999999999996</v>
      </c>
    </row>
    <row r="76" spans="1:13">
      <c r="A76" s="130"/>
      <c r="B76" s="130"/>
      <c r="C76" s="130"/>
      <c r="D76" s="133"/>
      <c r="E76" s="131" t="s">
        <v>407</v>
      </c>
      <c r="F76" s="120">
        <f>F70</f>
        <v>50000</v>
      </c>
      <c r="G76" s="120">
        <f t="shared" ref="G76:L76" si="39">G70</f>
        <v>3000</v>
      </c>
      <c r="H76" s="120">
        <f t="shared" si="39"/>
        <v>0</v>
      </c>
      <c r="I76" s="120">
        <f t="shared" si="39"/>
        <v>-4000</v>
      </c>
      <c r="J76" s="120">
        <f t="shared" si="39"/>
        <v>0</v>
      </c>
      <c r="K76" s="120">
        <f t="shared" si="39"/>
        <v>49000</v>
      </c>
      <c r="L76" s="120">
        <f t="shared" si="39"/>
        <v>42982</v>
      </c>
      <c r="M76" s="339">
        <f>SUM(L76/K76)</f>
        <v>0.87718367346938775</v>
      </c>
    </row>
    <row r="77" spans="1:13">
      <c r="A77" s="267"/>
      <c r="B77" s="267"/>
      <c r="C77" s="267"/>
      <c r="D77" s="270"/>
      <c r="E77" s="268"/>
      <c r="F77" s="269"/>
      <c r="G77" s="269"/>
      <c r="H77" s="269"/>
      <c r="I77" s="269"/>
      <c r="J77" s="269"/>
      <c r="K77" s="269"/>
      <c r="L77" s="269"/>
      <c r="M77" s="269"/>
    </row>
    <row r="78" spans="1:13">
      <c r="A78" s="46" t="s">
        <v>72</v>
      </c>
      <c r="B78" s="8"/>
      <c r="C78" s="8"/>
      <c r="D78" s="123"/>
      <c r="E78" s="123"/>
      <c r="F78" s="129"/>
      <c r="G78" s="314"/>
      <c r="H78" s="314"/>
      <c r="I78" s="314"/>
      <c r="J78" s="314"/>
      <c r="K78" s="314"/>
      <c r="L78" s="314"/>
      <c r="M78" s="314"/>
    </row>
    <row r="79" spans="1:13" ht="33.950000000000003" customHeight="1">
      <c r="A79" s="106" t="s">
        <v>64</v>
      </c>
      <c r="B79" s="106" t="s">
        <v>177</v>
      </c>
      <c r="C79" s="106" t="s">
        <v>178</v>
      </c>
      <c r="D79" s="106" t="s">
        <v>179</v>
      </c>
      <c r="E79" s="106" t="s">
        <v>65</v>
      </c>
      <c r="F79" s="318" t="s">
        <v>347</v>
      </c>
      <c r="G79" s="373" t="s">
        <v>326</v>
      </c>
      <c r="H79" s="373" t="s">
        <v>302</v>
      </c>
      <c r="I79" s="373" t="s">
        <v>306</v>
      </c>
      <c r="J79" s="377" t="s">
        <v>328</v>
      </c>
      <c r="K79" s="373" t="s">
        <v>301</v>
      </c>
      <c r="L79" s="377" t="s">
        <v>429</v>
      </c>
      <c r="M79" s="323" t="s">
        <v>313</v>
      </c>
    </row>
    <row r="80" spans="1:13">
      <c r="A80" s="96"/>
      <c r="B80" s="96">
        <v>400</v>
      </c>
      <c r="C80" s="96"/>
      <c r="D80" s="97"/>
      <c r="E80" s="98" t="s">
        <v>3</v>
      </c>
      <c r="F80" s="138">
        <f t="shared" ref="F80:L83" si="40">F81</f>
        <v>43507</v>
      </c>
      <c r="G80" s="138">
        <f t="shared" si="40"/>
        <v>0</v>
      </c>
      <c r="H80" s="138">
        <f t="shared" si="40"/>
        <v>33863</v>
      </c>
      <c r="I80" s="138">
        <f t="shared" si="40"/>
        <v>-35800</v>
      </c>
      <c r="J80" s="138">
        <f t="shared" si="40"/>
        <v>0</v>
      </c>
      <c r="K80" s="138">
        <f t="shared" si="40"/>
        <v>41570</v>
      </c>
      <c r="L80" s="138">
        <f t="shared" si="40"/>
        <v>15015</v>
      </c>
      <c r="M80" s="336">
        <f>SUM(L80/K80)</f>
        <v>0.36119797931200387</v>
      </c>
    </row>
    <row r="81" spans="1:13">
      <c r="A81" s="99"/>
      <c r="B81" s="99">
        <v>450</v>
      </c>
      <c r="C81" s="99"/>
      <c r="D81" s="100"/>
      <c r="E81" s="101" t="s">
        <v>1</v>
      </c>
      <c r="F81" s="49">
        <f t="shared" ref="F81:L81" si="41">SUM(F82:F83)</f>
        <v>43507</v>
      </c>
      <c r="G81" s="49">
        <f t="shared" si="41"/>
        <v>0</v>
      </c>
      <c r="H81" s="49">
        <f t="shared" si="41"/>
        <v>33863</v>
      </c>
      <c r="I81" s="49">
        <f t="shared" si="41"/>
        <v>-35800</v>
      </c>
      <c r="J81" s="49">
        <f t="shared" si="41"/>
        <v>0</v>
      </c>
      <c r="K81" s="49">
        <f t="shared" si="41"/>
        <v>41570</v>
      </c>
      <c r="L81" s="49">
        <f t="shared" si="41"/>
        <v>15015</v>
      </c>
      <c r="M81" s="337">
        <f>SUM(L81/K81)</f>
        <v>0.36119797931200387</v>
      </c>
    </row>
    <row r="82" spans="1:13">
      <c r="A82" s="99" t="s">
        <v>405</v>
      </c>
      <c r="B82" s="99"/>
      <c r="C82" s="99">
        <v>453</v>
      </c>
      <c r="D82" s="100"/>
      <c r="E82" s="101" t="s">
        <v>404</v>
      </c>
      <c r="F82" s="49">
        <v>0</v>
      </c>
      <c r="G82" s="49">
        <v>0</v>
      </c>
      <c r="H82" s="49">
        <v>5020</v>
      </c>
      <c r="I82" s="379">
        <v>0</v>
      </c>
      <c r="J82" s="49">
        <v>0</v>
      </c>
      <c r="K82" s="49">
        <f>SUM(F82:J82)</f>
        <v>5020</v>
      </c>
      <c r="L82" s="49">
        <v>5020</v>
      </c>
      <c r="M82" s="337">
        <f>SUM(L82/K82)</f>
        <v>1</v>
      </c>
    </row>
    <row r="83" spans="1:13">
      <c r="A83" s="99"/>
      <c r="B83" s="99"/>
      <c r="C83" s="99">
        <v>454</v>
      </c>
      <c r="D83" s="100"/>
      <c r="E83" s="101" t="s">
        <v>2</v>
      </c>
      <c r="F83" s="63">
        <f t="shared" si="40"/>
        <v>43507</v>
      </c>
      <c r="G83" s="63">
        <f t="shared" si="40"/>
        <v>0</v>
      </c>
      <c r="H83" s="63">
        <f t="shared" si="40"/>
        <v>28843</v>
      </c>
      <c r="I83" s="63">
        <f t="shared" si="40"/>
        <v>-35800</v>
      </c>
      <c r="J83" s="63">
        <f t="shared" si="40"/>
        <v>0</v>
      </c>
      <c r="K83" s="63">
        <f t="shared" si="40"/>
        <v>36550</v>
      </c>
      <c r="L83" s="63">
        <f t="shared" si="40"/>
        <v>9995</v>
      </c>
      <c r="M83" s="337">
        <f>SUM(L83/K83)</f>
        <v>0.27346101231190151</v>
      </c>
    </row>
    <row r="84" spans="1:13">
      <c r="A84" s="102">
        <v>46</v>
      </c>
      <c r="B84" s="102"/>
      <c r="C84" s="102"/>
      <c r="D84" s="103" t="s">
        <v>31</v>
      </c>
      <c r="E84" s="104" t="s">
        <v>183</v>
      </c>
      <c r="F84" s="48">
        <v>43507</v>
      </c>
      <c r="G84" s="48">
        <v>0</v>
      </c>
      <c r="H84" s="48">
        <v>28843</v>
      </c>
      <c r="I84" s="48">
        <v>-35800</v>
      </c>
      <c r="J84" s="48">
        <v>0</v>
      </c>
      <c r="K84" s="47">
        <f>SUM(F84:J84)</f>
        <v>36550</v>
      </c>
      <c r="L84" s="48">
        <v>9995</v>
      </c>
      <c r="M84" s="338">
        <f t="shared" ref="M84" si="42">SUM(L84/K84)</f>
        <v>0.27346101231190151</v>
      </c>
    </row>
    <row r="85" spans="1:13">
      <c r="A85" s="130"/>
      <c r="B85" s="130"/>
      <c r="C85" s="130"/>
      <c r="D85" s="133"/>
      <c r="E85" s="131" t="s">
        <v>408</v>
      </c>
      <c r="F85" s="120">
        <f>F80</f>
        <v>43507</v>
      </c>
      <c r="G85" s="120">
        <f t="shared" ref="G85:L85" si="43">G80</f>
        <v>0</v>
      </c>
      <c r="H85" s="120">
        <f t="shared" si="43"/>
        <v>33863</v>
      </c>
      <c r="I85" s="120">
        <f t="shared" si="43"/>
        <v>-35800</v>
      </c>
      <c r="J85" s="120">
        <f t="shared" si="43"/>
        <v>0</v>
      </c>
      <c r="K85" s="120">
        <f t="shared" si="43"/>
        <v>41570</v>
      </c>
      <c r="L85" s="120">
        <f t="shared" si="43"/>
        <v>15015</v>
      </c>
      <c r="M85" s="339">
        <f>SUM(L85/K85)</f>
        <v>0.36119797931200387</v>
      </c>
    </row>
    <row r="86" spans="1:13">
      <c r="A86" s="32"/>
      <c r="B86" s="32"/>
      <c r="C86" s="124"/>
      <c r="D86" s="124"/>
      <c r="E86" s="124"/>
      <c r="F86" s="325"/>
      <c r="G86" s="326"/>
      <c r="H86" s="326"/>
      <c r="I86" s="327"/>
      <c r="J86" s="327"/>
      <c r="K86" s="68"/>
      <c r="L86" s="328"/>
      <c r="M86" s="329"/>
    </row>
    <row r="87" spans="1:13">
      <c r="A87" s="125" t="s">
        <v>155</v>
      </c>
      <c r="B87" s="126"/>
      <c r="C87" s="126"/>
      <c r="D87" s="126"/>
      <c r="E87" s="126"/>
      <c r="F87" s="27"/>
      <c r="G87" s="45"/>
      <c r="H87" s="45"/>
      <c r="I87" s="45"/>
      <c r="J87" s="45"/>
      <c r="L87" s="269"/>
      <c r="M87" s="300"/>
    </row>
    <row r="88" spans="1:13">
      <c r="A88" s="125"/>
      <c r="B88" s="126"/>
      <c r="C88" s="126"/>
      <c r="D88" s="126"/>
      <c r="E88" s="126"/>
      <c r="F88" s="27"/>
      <c r="G88" s="45"/>
      <c r="H88" s="45"/>
      <c r="I88" s="45"/>
      <c r="J88" s="45"/>
    </row>
    <row r="89" spans="1:13">
      <c r="A89" s="125" t="s">
        <v>98</v>
      </c>
      <c r="B89" s="125"/>
      <c r="C89" s="125"/>
      <c r="D89" s="125"/>
      <c r="E89" s="125" t="s">
        <v>160</v>
      </c>
      <c r="G89" s="45"/>
      <c r="H89" s="45"/>
      <c r="I89" s="45"/>
      <c r="J89" s="45"/>
    </row>
    <row r="90" spans="1:13">
      <c r="A90" s="302">
        <v>111</v>
      </c>
      <c r="B90" s="303" t="s">
        <v>156</v>
      </c>
      <c r="C90" s="303"/>
      <c r="D90" s="303"/>
      <c r="E90" s="126" t="s">
        <v>164</v>
      </c>
      <c r="G90" s="45"/>
      <c r="H90" s="45"/>
      <c r="I90" s="45"/>
      <c r="J90" s="45"/>
    </row>
    <row r="91" spans="1:13">
      <c r="A91" s="302" t="s">
        <v>312</v>
      </c>
      <c r="B91" s="303" t="s">
        <v>321</v>
      </c>
      <c r="C91" s="303"/>
      <c r="E91" s="126" t="s">
        <v>165</v>
      </c>
      <c r="G91" s="45"/>
      <c r="H91" s="45"/>
      <c r="I91" s="45"/>
      <c r="J91" s="45"/>
    </row>
    <row r="92" spans="1:13">
      <c r="A92" s="302" t="s">
        <v>137</v>
      </c>
      <c r="B92" s="303" t="s">
        <v>168</v>
      </c>
      <c r="C92" s="303"/>
      <c r="D92" s="303"/>
      <c r="E92" s="126" t="s">
        <v>166</v>
      </c>
      <c r="G92" s="45"/>
      <c r="H92" s="45"/>
      <c r="I92" s="45"/>
      <c r="J92" s="45"/>
    </row>
    <row r="93" spans="1:13">
      <c r="A93" s="302" t="s">
        <v>142</v>
      </c>
      <c r="B93" s="303" t="s">
        <v>170</v>
      </c>
      <c r="C93" s="303"/>
      <c r="D93" s="303"/>
      <c r="E93" s="126" t="s">
        <v>167</v>
      </c>
      <c r="G93" s="45"/>
      <c r="H93" s="45"/>
      <c r="I93" s="45"/>
      <c r="J93" s="45"/>
    </row>
    <row r="94" spans="1:13">
      <c r="A94" s="302">
        <v>41</v>
      </c>
      <c r="B94" s="303" t="s">
        <v>157</v>
      </c>
      <c r="C94" s="303"/>
      <c r="D94" s="303"/>
      <c r="E94" s="126" t="s">
        <v>169</v>
      </c>
      <c r="G94" s="45"/>
      <c r="H94" s="45"/>
      <c r="I94" s="45"/>
      <c r="J94" s="45"/>
    </row>
    <row r="95" spans="1:13">
      <c r="A95" s="302">
        <v>46</v>
      </c>
      <c r="B95" s="303" t="s">
        <v>158</v>
      </c>
      <c r="C95" s="303"/>
      <c r="D95" s="303"/>
      <c r="E95" s="126" t="s">
        <v>171</v>
      </c>
      <c r="G95" s="45"/>
      <c r="H95" s="45"/>
      <c r="I95" s="45"/>
      <c r="J95" s="45"/>
    </row>
    <row r="96" spans="1:13">
      <c r="A96" s="302">
        <v>72</v>
      </c>
      <c r="B96" s="303" t="s">
        <v>159</v>
      </c>
      <c r="C96" s="303"/>
      <c r="D96" s="303"/>
      <c r="E96" s="126" t="s">
        <v>172</v>
      </c>
      <c r="G96" s="45"/>
      <c r="H96" s="45"/>
      <c r="I96" s="45"/>
      <c r="J96" s="45"/>
    </row>
    <row r="97" spans="1:10">
      <c r="A97" s="126" t="s">
        <v>402</v>
      </c>
      <c r="B97" s="126" t="s">
        <v>403</v>
      </c>
      <c r="C97" s="126"/>
      <c r="D97" s="126"/>
      <c r="E97" s="126" t="s">
        <v>173</v>
      </c>
      <c r="G97" s="45"/>
      <c r="H97" s="45"/>
      <c r="I97" s="45"/>
      <c r="J97" s="45"/>
    </row>
    <row r="98" spans="1:10">
      <c r="A98" s="126"/>
      <c r="B98" s="126"/>
      <c r="C98" s="126"/>
      <c r="D98" s="126"/>
      <c r="E98" s="126" t="s">
        <v>174</v>
      </c>
      <c r="G98" s="45"/>
      <c r="H98" s="45"/>
      <c r="I98" s="45"/>
      <c r="J98" s="45"/>
    </row>
    <row r="99" spans="1:10">
      <c r="A99" s="126"/>
      <c r="B99" s="126"/>
      <c r="C99" s="126"/>
      <c r="D99" s="126"/>
      <c r="E99" s="126" t="s">
        <v>175</v>
      </c>
      <c r="G99" s="45"/>
      <c r="H99" s="45"/>
      <c r="I99" s="45"/>
      <c r="J99" s="45"/>
    </row>
    <row r="100" spans="1:10">
      <c r="A100" s="126"/>
      <c r="B100" s="126"/>
      <c r="C100" s="126"/>
      <c r="D100" s="126"/>
      <c r="E100" s="126" t="s">
        <v>176</v>
      </c>
      <c r="G100" s="45"/>
      <c r="H100" s="45"/>
      <c r="I100" s="45"/>
      <c r="J100" s="45"/>
    </row>
    <row r="101" spans="1:10">
      <c r="A101" s="8"/>
      <c r="B101" s="8"/>
      <c r="C101" s="8"/>
      <c r="D101" s="8"/>
      <c r="E101" s="8"/>
      <c r="G101" s="45"/>
      <c r="H101" s="45"/>
      <c r="I101" s="45"/>
      <c r="J101" s="45"/>
    </row>
    <row r="102" spans="1:10">
      <c r="A102" s="73"/>
      <c r="B102" s="8"/>
      <c r="C102" s="8"/>
      <c r="D102" s="8"/>
      <c r="E102" s="8"/>
      <c r="G102" s="45"/>
      <c r="H102" s="45"/>
      <c r="I102" s="45"/>
      <c r="J102" s="45"/>
    </row>
    <row r="103" spans="1:10">
      <c r="A103" s="267"/>
      <c r="B103" s="267"/>
      <c r="C103" s="267"/>
      <c r="D103" s="267"/>
      <c r="E103" s="268"/>
      <c r="F103" s="269"/>
      <c r="G103" s="45"/>
      <c r="H103" s="45"/>
      <c r="I103" s="45"/>
      <c r="J103" s="45"/>
    </row>
    <row r="104" spans="1:10">
      <c r="A104" s="267"/>
      <c r="B104" s="267"/>
      <c r="C104" s="267"/>
      <c r="D104" s="267"/>
      <c r="E104" s="268"/>
      <c r="F104" s="269"/>
      <c r="G104" s="45"/>
      <c r="H104" s="45"/>
      <c r="I104" s="45"/>
      <c r="J104" s="45"/>
    </row>
    <row r="105" spans="1:10">
      <c r="A105" s="267"/>
      <c r="B105" s="267"/>
      <c r="C105" s="267"/>
      <c r="D105" s="267"/>
      <c r="E105" s="268"/>
      <c r="F105" s="269"/>
      <c r="G105" s="45"/>
      <c r="H105" s="45"/>
      <c r="I105" s="45"/>
      <c r="J105" s="45"/>
    </row>
    <row r="106" spans="1:10">
      <c r="A106" s="267"/>
      <c r="B106" s="267"/>
      <c r="C106" s="267"/>
      <c r="D106" s="267"/>
      <c r="E106" s="268"/>
      <c r="F106" s="269"/>
      <c r="G106" s="45"/>
      <c r="H106" s="45"/>
      <c r="I106" s="45"/>
      <c r="J106" s="45"/>
    </row>
    <row r="107" spans="1:10">
      <c r="A107" s="267"/>
      <c r="B107" s="267"/>
      <c r="C107" s="267"/>
      <c r="D107" s="267"/>
      <c r="E107" s="268"/>
      <c r="F107" s="269"/>
      <c r="G107" s="45"/>
      <c r="H107" s="45"/>
      <c r="I107" s="45"/>
      <c r="J107" s="45"/>
    </row>
    <row r="108" spans="1:10">
      <c r="A108" s="267"/>
      <c r="B108" s="267"/>
      <c r="C108" s="267"/>
      <c r="D108" s="267"/>
      <c r="E108" s="268"/>
      <c r="F108" s="269"/>
      <c r="G108" s="45"/>
      <c r="H108" s="45"/>
      <c r="I108" s="45"/>
      <c r="J108" s="45"/>
    </row>
    <row r="109" spans="1:10">
      <c r="A109" s="267"/>
      <c r="B109" s="267"/>
      <c r="C109" s="267"/>
      <c r="D109" s="267"/>
      <c r="E109" s="268"/>
      <c r="F109" s="269"/>
      <c r="G109" s="45"/>
      <c r="H109" s="45"/>
      <c r="I109" s="45"/>
      <c r="J109" s="45"/>
    </row>
    <row r="110" spans="1:10">
      <c r="A110" s="267"/>
      <c r="B110" s="267"/>
      <c r="C110" s="267"/>
      <c r="D110" s="267"/>
      <c r="E110" s="268"/>
      <c r="F110" s="269"/>
      <c r="G110" s="45"/>
      <c r="H110" s="45"/>
      <c r="I110" s="45"/>
      <c r="J110" s="45"/>
    </row>
    <row r="111" spans="1:10">
      <c r="A111" s="267"/>
      <c r="B111" s="267"/>
      <c r="C111" s="267"/>
      <c r="D111" s="267"/>
      <c r="E111" s="268"/>
      <c r="F111" s="269"/>
      <c r="G111" s="45"/>
      <c r="H111" s="45"/>
      <c r="I111" s="45"/>
      <c r="J111" s="45"/>
    </row>
    <row r="112" spans="1:10">
      <c r="A112" s="267"/>
      <c r="B112" s="267"/>
      <c r="C112" s="267"/>
      <c r="D112" s="267"/>
      <c r="E112" s="268"/>
      <c r="F112" s="269"/>
      <c r="G112" s="45"/>
      <c r="H112" s="45"/>
      <c r="I112" s="45"/>
      <c r="J112" s="45"/>
    </row>
    <row r="113" spans="1:10">
      <c r="A113" s="267"/>
      <c r="B113" s="267"/>
      <c r="C113" s="267"/>
      <c r="D113" s="267"/>
      <c r="E113" s="268"/>
      <c r="F113" s="269"/>
      <c r="G113" s="45"/>
      <c r="H113" s="45"/>
      <c r="I113" s="45"/>
      <c r="J113" s="45"/>
    </row>
    <row r="114" spans="1:10">
      <c r="A114" s="267"/>
      <c r="B114" s="267"/>
      <c r="C114" s="267"/>
      <c r="D114" s="267"/>
      <c r="E114" s="268"/>
      <c r="F114" s="269"/>
      <c r="G114" s="45"/>
      <c r="H114" s="45"/>
      <c r="I114" s="45"/>
      <c r="J114" s="45"/>
    </row>
    <row r="115" spans="1:10">
      <c r="A115" s="267"/>
      <c r="B115" s="267"/>
      <c r="C115" s="267"/>
      <c r="D115" s="267"/>
      <c r="E115" s="268"/>
      <c r="F115" s="269"/>
      <c r="G115" s="45"/>
      <c r="H115" s="45"/>
      <c r="I115" s="45"/>
      <c r="J115" s="45"/>
    </row>
    <row r="116" spans="1:10" s="45" customFormat="1">
      <c r="G116"/>
      <c r="H116"/>
      <c r="I116"/>
      <c r="J116"/>
    </row>
    <row r="118" spans="1:10" s="20" customFormat="1"/>
    <row r="119" spans="1:10" s="20" customFormat="1"/>
    <row r="120" spans="1:10" s="20" customFormat="1"/>
    <row r="121" spans="1:10" s="20" customFormat="1"/>
    <row r="122" spans="1:10" s="20" customFormat="1"/>
    <row r="123" spans="1:10" s="20" customFormat="1"/>
    <row r="124" spans="1:10" s="71" customFormat="1">
      <c r="G124" s="72"/>
      <c r="H124" s="72"/>
      <c r="I124" s="72"/>
      <c r="J124" s="72"/>
    </row>
    <row r="125" spans="1:10" s="71" customFormat="1">
      <c r="G125" s="72"/>
      <c r="H125" s="72"/>
      <c r="I125" s="72"/>
      <c r="J125" s="72"/>
    </row>
    <row r="126" spans="1:10" s="27" customFormat="1">
      <c r="G126" s="31"/>
      <c r="H126" s="31"/>
      <c r="I126" s="31"/>
      <c r="J126" s="31"/>
    </row>
    <row r="127" spans="1:10" s="31" customFormat="1">
      <c r="G127"/>
      <c r="H127"/>
      <c r="I127"/>
      <c r="J127"/>
    </row>
    <row r="129" spans="7:10" ht="12.75" customHeight="1"/>
    <row r="132" spans="7:10">
      <c r="G132" s="27"/>
      <c r="H132" s="27"/>
      <c r="I132" s="27"/>
      <c r="J132" s="27"/>
    </row>
    <row r="133" spans="7:10" s="27" customFormat="1" ht="12"/>
    <row r="134" spans="7:10" s="27" customFormat="1" ht="12"/>
    <row r="135" spans="7:10" s="27" customFormat="1" ht="12"/>
    <row r="136" spans="7:10" s="27" customFormat="1">
      <c r="G136"/>
      <c r="H136"/>
      <c r="I136"/>
      <c r="J136"/>
    </row>
    <row r="155" spans="1:2" s="68" customFormat="1">
      <c r="B155" s="69"/>
    </row>
    <row r="156" spans="1:2">
      <c r="A156" s="19"/>
      <c r="B156" s="19"/>
    </row>
    <row r="157" spans="1:2">
      <c r="A157" s="19"/>
      <c r="B157" s="19"/>
    </row>
    <row r="158" spans="1:2">
      <c r="A158" s="19"/>
      <c r="B158" s="19"/>
    </row>
    <row r="159" spans="1:2">
      <c r="A159" s="19"/>
      <c r="B159" s="19"/>
    </row>
    <row r="160" spans="1:2">
      <c r="A160" s="19"/>
      <c r="B160" s="19"/>
    </row>
    <row r="161" spans="1:2">
      <c r="A161" s="19"/>
      <c r="B161" s="19"/>
    </row>
    <row r="162" spans="1:2">
      <c r="A162" s="19"/>
      <c r="B162" s="19"/>
    </row>
    <row r="163" spans="1:2">
      <c r="A163" s="19"/>
      <c r="B163" s="19"/>
    </row>
    <row r="164" spans="1:2">
      <c r="A164" s="19"/>
      <c r="B164" s="19"/>
    </row>
    <row r="165" spans="1:2">
      <c r="A165" s="19"/>
      <c r="B165" s="19"/>
    </row>
    <row r="166" spans="1:2">
      <c r="A166" s="19"/>
      <c r="B166" s="19"/>
    </row>
    <row r="167" spans="1:2">
      <c r="A167" s="19"/>
      <c r="B167" s="19"/>
    </row>
    <row r="168" spans="1:2">
      <c r="A168" s="19"/>
      <c r="B168" s="19"/>
    </row>
    <row r="169" spans="1:2">
      <c r="A169" s="19"/>
      <c r="B169" s="19"/>
    </row>
    <row r="170" spans="1:2">
      <c r="A170" s="19"/>
      <c r="B170" s="19"/>
    </row>
    <row r="171" spans="1:2">
      <c r="A171" s="19"/>
      <c r="B171" s="19"/>
    </row>
    <row r="172" spans="1:2">
      <c r="A172" s="19"/>
      <c r="B172" s="19"/>
    </row>
    <row r="173" spans="1:2">
      <c r="A173" s="19"/>
      <c r="B173" s="19"/>
    </row>
    <row r="174" spans="1:2">
      <c r="A174" s="19"/>
      <c r="B174" s="19"/>
    </row>
    <row r="175" spans="1:2">
      <c r="A175" s="19"/>
      <c r="B175" s="19"/>
    </row>
    <row r="176" spans="1:2">
      <c r="A176" s="19"/>
      <c r="B176" s="19"/>
    </row>
    <row r="177" spans="1:2">
      <c r="A177" s="19"/>
      <c r="B177" s="19"/>
    </row>
    <row r="178" spans="1:2">
      <c r="A178" s="19"/>
      <c r="B178" s="19"/>
    </row>
    <row r="179" spans="1:2">
      <c r="A179" s="19"/>
      <c r="B179" s="19"/>
    </row>
    <row r="180" spans="1:2">
      <c r="A180" s="19"/>
      <c r="B180" s="19"/>
    </row>
  </sheetData>
  <mergeCells count="1">
    <mergeCell ref="A1:M1"/>
  </mergeCells>
  <phoneticPr fontId="1" type="noConversion"/>
  <printOptions horizontalCentered="1"/>
  <pageMargins left="0.78740157480314965" right="0.78740157480314965" top="0.39370078740157483" bottom="0.47244094488188981" header="0.51181102362204722" footer="0.51181102362204722"/>
  <pageSetup paperSize="9" scale="71" orientation="landscape" r:id="rId1"/>
  <rowBreaks count="2" manualBreakCount="2">
    <brk id="48" max="10" man="1"/>
    <brk id="11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view="pageBreakPreview" topLeftCell="A21" zoomScaleNormal="100" zoomScaleSheetLayoutView="100" workbookViewId="0">
      <selection sqref="A1:M1"/>
    </sheetView>
  </sheetViews>
  <sheetFormatPr defaultRowHeight="12.75"/>
  <cols>
    <col min="1" max="1" width="45.85546875" customWidth="1"/>
    <col min="2" max="2" width="14.7109375" customWidth="1"/>
    <col min="3" max="3" width="9.7109375" hidden="1" customWidth="1"/>
    <col min="4" max="4" width="10.42578125" hidden="1" customWidth="1"/>
    <col min="5" max="6" width="9.85546875" hidden="1" customWidth="1"/>
    <col min="7" max="7" width="11.7109375" customWidth="1"/>
    <col min="8" max="8" width="14" customWidth="1"/>
  </cols>
  <sheetData>
    <row r="1" spans="1:13" ht="15" customHeight="1"/>
    <row r="2" spans="1:13" ht="15" customHeight="1">
      <c r="A2" s="465" t="s">
        <v>345</v>
      </c>
      <c r="B2" s="466"/>
      <c r="C2" s="467"/>
      <c r="D2" s="467"/>
      <c r="E2" s="467"/>
      <c r="F2" s="467"/>
      <c r="G2" s="467"/>
      <c r="H2" s="467"/>
      <c r="I2" s="467"/>
      <c r="J2" s="225"/>
      <c r="K2" s="225"/>
      <c r="L2" s="225"/>
      <c r="M2" s="225"/>
    </row>
    <row r="3" spans="1:13" ht="15" customHeight="1"/>
    <row r="4" spans="1:13" s="229" customFormat="1" ht="15" customHeight="1">
      <c r="A4" s="468" t="s">
        <v>308</v>
      </c>
      <c r="B4" s="463" t="s">
        <v>347</v>
      </c>
      <c r="C4" s="463" t="s">
        <v>326</v>
      </c>
      <c r="D4" s="463" t="s">
        <v>302</v>
      </c>
      <c r="E4" s="463" t="s">
        <v>306</v>
      </c>
      <c r="F4" s="463" t="s">
        <v>328</v>
      </c>
      <c r="G4" s="463" t="s">
        <v>301</v>
      </c>
      <c r="H4" s="463" t="s">
        <v>427</v>
      </c>
      <c r="I4" s="463" t="s">
        <v>314</v>
      </c>
    </row>
    <row r="5" spans="1:13" s="229" customFormat="1" ht="15" customHeight="1">
      <c r="A5" s="469"/>
      <c r="B5" s="464"/>
      <c r="C5" s="464"/>
      <c r="D5" s="464"/>
      <c r="E5" s="464"/>
      <c r="F5" s="464"/>
      <c r="G5" s="464"/>
      <c r="H5" s="464"/>
      <c r="I5" s="464"/>
    </row>
    <row r="6" spans="1:13" s="229" customFormat="1" ht="15" customHeight="1">
      <c r="A6" s="469"/>
      <c r="B6" s="464"/>
      <c r="C6" s="464"/>
      <c r="D6" s="464"/>
      <c r="E6" s="464"/>
      <c r="F6" s="464"/>
      <c r="G6" s="464"/>
      <c r="H6" s="464"/>
      <c r="I6" s="464"/>
    </row>
    <row r="7" spans="1:13" s="229" customFormat="1" ht="15" customHeight="1">
      <c r="A7" s="262" t="s">
        <v>39</v>
      </c>
      <c r="B7" s="263">
        <f>SUM(Príjmy!F66)</f>
        <v>1319146</v>
      </c>
      <c r="C7" s="263">
        <f>SUM(Príjmy!G66)</f>
        <v>24281</v>
      </c>
      <c r="D7" s="263">
        <f>SUM(Príjmy!H66)</f>
        <v>-22642</v>
      </c>
      <c r="E7" s="263">
        <f>SUM(Príjmy!I66)</f>
        <v>400</v>
      </c>
      <c r="F7" s="263">
        <f>SUM(Príjmy!J66)</f>
        <v>352</v>
      </c>
      <c r="G7" s="263">
        <f>SUM(B7:F7)</f>
        <v>1321537</v>
      </c>
      <c r="H7" s="263">
        <f>SUM(Príjmy!L66)</f>
        <v>1302268</v>
      </c>
      <c r="I7" s="364">
        <f>SUM(H7/G7)</f>
        <v>0.98541925046366463</v>
      </c>
    </row>
    <row r="8" spans="1:13" s="229" customFormat="1" ht="15" customHeight="1">
      <c r="A8" s="230" t="s">
        <v>40</v>
      </c>
      <c r="B8" s="263">
        <f>SUM(B9:B17)</f>
        <v>1282283</v>
      </c>
      <c r="C8" s="263">
        <f>SUM(C9:C17)</f>
        <v>24281</v>
      </c>
      <c r="D8" s="263">
        <f>SUM(D9:D17)</f>
        <v>6646</v>
      </c>
      <c r="E8" s="263">
        <f>SUM(E9:E17)</f>
        <v>2975</v>
      </c>
      <c r="F8" s="263">
        <f>SUM(F9:F17)</f>
        <v>352</v>
      </c>
      <c r="G8" s="263">
        <f t="shared" ref="G8" si="0">SUM(G9:G17)</f>
        <v>1316537</v>
      </c>
      <c r="H8" s="263">
        <f t="shared" ref="H8" si="1">SUM(H10:H17)</f>
        <v>1261941</v>
      </c>
      <c r="I8" s="364">
        <f>SUM(H8/G8)</f>
        <v>0.9585305995957577</v>
      </c>
    </row>
    <row r="9" spans="1:13" s="229" customFormat="1" ht="15" customHeight="1">
      <c r="A9" s="231" t="s">
        <v>290</v>
      </c>
      <c r="B9" s="334"/>
      <c r="C9" s="241"/>
      <c r="D9" s="241"/>
      <c r="E9" s="241"/>
      <c r="F9" s="334"/>
      <c r="G9" s="334"/>
      <c r="H9" s="334"/>
      <c r="I9" s="365"/>
    </row>
    <row r="10" spans="1:13" s="229" customFormat="1" ht="15" customHeight="1">
      <c r="A10" s="232" t="s">
        <v>291</v>
      </c>
      <c r="B10" s="287">
        <f>SUM('P1'!F6)</f>
        <v>22772</v>
      </c>
      <c r="C10" s="287">
        <f>SUM('P1'!G6)</f>
        <v>0</v>
      </c>
      <c r="D10" s="287">
        <f>SUM('P1'!H6)</f>
        <v>-329</v>
      </c>
      <c r="E10" s="287">
        <f>SUM('P1'!I6)</f>
        <v>0</v>
      </c>
      <c r="F10" s="287">
        <f>SUM('P1'!J6)</f>
        <v>0</v>
      </c>
      <c r="G10" s="287">
        <f>SUM(B10:F10)</f>
        <v>22443</v>
      </c>
      <c r="H10" s="287">
        <f>SUM('P1'!L6)</f>
        <v>17932</v>
      </c>
      <c r="I10" s="366">
        <f>SUM(H10/G10)</f>
        <v>0.79900191596488879</v>
      </c>
    </row>
    <row r="11" spans="1:13" s="229" customFormat="1" ht="15" customHeight="1">
      <c r="A11" s="233" t="s">
        <v>292</v>
      </c>
      <c r="B11" s="287">
        <f>SUM('P2'!F6)</f>
        <v>400</v>
      </c>
      <c r="C11" s="287">
        <f>SUM('P2'!G6)</f>
        <v>0</v>
      </c>
      <c r="D11" s="287">
        <f>SUM('P2'!H6)</f>
        <v>0</v>
      </c>
      <c r="E11" s="287">
        <f>SUM('P2'!I6)</f>
        <v>0</v>
      </c>
      <c r="F11" s="287">
        <f>SUM('P2'!J6)</f>
        <v>0</v>
      </c>
      <c r="G11" s="287">
        <f t="shared" ref="G11:G17" si="2">SUM(B11:F11)</f>
        <v>400</v>
      </c>
      <c r="H11" s="287">
        <f>SUM('P2'!L6)</f>
        <v>369</v>
      </c>
      <c r="I11" s="366">
        <f t="shared" ref="I11:I17" si="3">SUM(H11/G11)</f>
        <v>0.92249999999999999</v>
      </c>
    </row>
    <row r="12" spans="1:13" s="229" customFormat="1" ht="15" customHeight="1">
      <c r="A12" s="233" t="s">
        <v>293</v>
      </c>
      <c r="B12" s="287">
        <f>SUM('P3'!F6)</f>
        <v>5500</v>
      </c>
      <c r="C12" s="287">
        <f>SUM('P3'!G6)</f>
        <v>0</v>
      </c>
      <c r="D12" s="287">
        <f>SUM('P3'!H6)</f>
        <v>0</v>
      </c>
      <c r="E12" s="287">
        <f>SUM('P3'!I6)</f>
        <v>0</v>
      </c>
      <c r="F12" s="287">
        <f>SUM('P3'!J6)</f>
        <v>352</v>
      </c>
      <c r="G12" s="287">
        <f t="shared" si="2"/>
        <v>5852</v>
      </c>
      <c r="H12" s="287">
        <f>SUM('P3'!L6)</f>
        <v>5329</v>
      </c>
      <c r="I12" s="366">
        <f t="shared" si="3"/>
        <v>0.91062884483937112</v>
      </c>
    </row>
    <row r="13" spans="1:13" s="229" customFormat="1" ht="15" customHeight="1">
      <c r="A13" s="233" t="s">
        <v>294</v>
      </c>
      <c r="B13" s="287">
        <f>SUM('P4'!F6)</f>
        <v>14800</v>
      </c>
      <c r="C13" s="287">
        <f>SUM('P4'!G6)</f>
        <v>0</v>
      </c>
      <c r="D13" s="287">
        <f>SUM('P4'!H6)</f>
        <v>900</v>
      </c>
      <c r="E13" s="287">
        <f>SUM('P4'!I6)</f>
        <v>0</v>
      </c>
      <c r="F13" s="287">
        <f>SUM('P4'!J6)</f>
        <v>0</v>
      </c>
      <c r="G13" s="287">
        <f t="shared" si="2"/>
        <v>15700</v>
      </c>
      <c r="H13" s="287">
        <f>SUM('P4'!L6)</f>
        <v>15508</v>
      </c>
      <c r="I13" s="366">
        <f t="shared" si="3"/>
        <v>0.98777070063694272</v>
      </c>
    </row>
    <row r="14" spans="1:13" s="229" customFormat="1" ht="15" customHeight="1">
      <c r="A14" s="233" t="s">
        <v>295</v>
      </c>
      <c r="B14" s="287">
        <f>SUM('P5'!F6)</f>
        <v>17100</v>
      </c>
      <c r="C14" s="287">
        <f>SUM('P5'!G6)</f>
        <v>0</v>
      </c>
      <c r="D14" s="287">
        <f>SUM('P5'!H6)</f>
        <v>8000</v>
      </c>
      <c r="E14" s="287">
        <f>SUM('P5'!I6)</f>
        <v>1020</v>
      </c>
      <c r="F14" s="287">
        <f>SUM('P5'!J6)</f>
        <v>0</v>
      </c>
      <c r="G14" s="287">
        <f t="shared" si="2"/>
        <v>26120</v>
      </c>
      <c r="H14" s="287">
        <f>SUM('P5'!L6)</f>
        <v>14972</v>
      </c>
      <c r="I14" s="366">
        <f t="shared" si="3"/>
        <v>0.57320061255742727</v>
      </c>
    </row>
    <row r="15" spans="1:13" s="229" customFormat="1" ht="15" customHeight="1">
      <c r="A15" s="233" t="s">
        <v>296</v>
      </c>
      <c r="B15" s="287">
        <f>SUM('P6'!F6)</f>
        <v>715642</v>
      </c>
      <c r="C15" s="287">
        <f>SUM('P6'!G6)</f>
        <v>23989</v>
      </c>
      <c r="D15" s="287">
        <f>SUM('P6'!H6)</f>
        <v>-24431</v>
      </c>
      <c r="E15" s="287">
        <f>SUM('P6'!I6)</f>
        <v>400</v>
      </c>
      <c r="F15" s="287">
        <f>SUM('P6'!J6)</f>
        <v>0</v>
      </c>
      <c r="G15" s="287">
        <f t="shared" si="2"/>
        <v>715600</v>
      </c>
      <c r="H15" s="287">
        <f>SUM('P6'!L6)</f>
        <v>690995</v>
      </c>
      <c r="I15" s="366">
        <f t="shared" si="3"/>
        <v>0.96561626607043038</v>
      </c>
    </row>
    <row r="16" spans="1:13" s="229" customFormat="1" ht="15" customHeight="1">
      <c r="A16" s="235" t="s">
        <v>297</v>
      </c>
      <c r="B16" s="287">
        <f>SUM('P7'!F6)</f>
        <v>500309</v>
      </c>
      <c r="C16" s="287">
        <f>SUM('P7'!G6)</f>
        <v>0</v>
      </c>
      <c r="D16" s="287">
        <f>SUM('P7'!H6)</f>
        <v>22506</v>
      </c>
      <c r="E16" s="287">
        <f>SUM('P7'!I6)</f>
        <v>1555</v>
      </c>
      <c r="F16" s="287">
        <f>SUM('P7'!J6)</f>
        <v>0</v>
      </c>
      <c r="G16" s="287">
        <f t="shared" si="2"/>
        <v>524370</v>
      </c>
      <c r="H16" s="287">
        <f>SUM('P7'!L6)</f>
        <v>510784</v>
      </c>
      <c r="I16" s="366">
        <f t="shared" si="3"/>
        <v>0.97409081373839079</v>
      </c>
    </row>
    <row r="17" spans="1:9" s="304" customFormat="1" ht="15" customHeight="1">
      <c r="A17" s="235" t="s">
        <v>401</v>
      </c>
      <c r="B17" s="287">
        <f>SUM(Voľby!F6)</f>
        <v>5760</v>
      </c>
      <c r="C17" s="287">
        <f>SUM(Voľby!G6)</f>
        <v>292</v>
      </c>
      <c r="D17" s="287">
        <f>SUM(Voľby!H6)</f>
        <v>0</v>
      </c>
      <c r="E17" s="287">
        <f>SUM(Voľby!I6)</f>
        <v>0</v>
      </c>
      <c r="F17" s="287">
        <f>SUM(Voľby!J6)</f>
        <v>0</v>
      </c>
      <c r="G17" s="287">
        <f t="shared" si="2"/>
        <v>6052</v>
      </c>
      <c r="H17" s="287">
        <f>SUM(Voľby!L6)</f>
        <v>6052</v>
      </c>
      <c r="I17" s="366">
        <f t="shared" si="3"/>
        <v>1</v>
      </c>
    </row>
    <row r="18" spans="1:9" s="229" customFormat="1" ht="15" customHeight="1">
      <c r="A18" s="236" t="s">
        <v>298</v>
      </c>
      <c r="B18" s="237">
        <f>SUM(B7-B8)</f>
        <v>36863</v>
      </c>
      <c r="C18" s="237">
        <f>SUM(C7-C8)</f>
        <v>0</v>
      </c>
      <c r="D18" s="237">
        <f>SUM(D7-D8)</f>
        <v>-29288</v>
      </c>
      <c r="E18" s="237">
        <f>SUM(E7-E8)</f>
        <v>-2575</v>
      </c>
      <c r="F18" s="237">
        <f>SUM(F7-F8)</f>
        <v>0</v>
      </c>
      <c r="G18" s="237">
        <f t="shared" ref="G18" si="4">SUM(G7-G8)</f>
        <v>5000</v>
      </c>
      <c r="H18" s="237">
        <f>SUM(H7-H8)</f>
        <v>40327</v>
      </c>
      <c r="I18" s="367"/>
    </row>
    <row r="19" spans="1:9" s="229" customFormat="1" ht="15" customHeight="1">
      <c r="A19" s="262" t="s">
        <v>41</v>
      </c>
      <c r="B19" s="263">
        <f>SUM(Príjmy!F76)</f>
        <v>50000</v>
      </c>
      <c r="C19" s="263">
        <f>SUM(Príjmy!G76)</f>
        <v>3000</v>
      </c>
      <c r="D19" s="263">
        <f>SUM(Príjmy!H76)</f>
        <v>0</v>
      </c>
      <c r="E19" s="263">
        <f>SUM(Príjmy!I76)</f>
        <v>-4000</v>
      </c>
      <c r="F19" s="263">
        <f>SUM(Príjmy!J76)</f>
        <v>0</v>
      </c>
      <c r="G19" s="263">
        <f>SUM(B19:F19)</f>
        <v>49000</v>
      </c>
      <c r="H19" s="263">
        <f>SUM(Príjmy!L76)</f>
        <v>42982</v>
      </c>
      <c r="I19" s="364">
        <f>SUM(H19/G19)</f>
        <v>0.87718367346938775</v>
      </c>
    </row>
    <row r="20" spans="1:9" s="229" customFormat="1" ht="15" customHeight="1">
      <c r="A20" s="262" t="s">
        <v>42</v>
      </c>
      <c r="B20" s="263">
        <f t="shared" ref="B20:H20" si="5">SUM(B22:B28)</f>
        <v>130370</v>
      </c>
      <c r="C20" s="263">
        <f t="shared" si="5"/>
        <v>3000</v>
      </c>
      <c r="D20" s="263">
        <f t="shared" si="5"/>
        <v>-7000</v>
      </c>
      <c r="E20" s="263">
        <f t="shared" si="5"/>
        <v>-35800</v>
      </c>
      <c r="F20" s="263">
        <f t="shared" si="5"/>
        <v>0</v>
      </c>
      <c r="G20" s="263">
        <f t="shared" si="5"/>
        <v>90570</v>
      </c>
      <c r="H20" s="263">
        <f t="shared" si="5"/>
        <v>82046</v>
      </c>
      <c r="I20" s="364">
        <f>SUM(H20/G20)</f>
        <v>0.90588495086673293</v>
      </c>
    </row>
    <row r="21" spans="1:9" s="229" customFormat="1" ht="15" customHeight="1">
      <c r="A21" s="231" t="s">
        <v>290</v>
      </c>
      <c r="B21" s="334"/>
      <c r="C21" s="241"/>
      <c r="D21" s="241"/>
      <c r="E21" s="241"/>
      <c r="F21" s="334"/>
      <c r="G21" s="334"/>
      <c r="H21" s="334"/>
      <c r="I21" s="365"/>
    </row>
    <row r="22" spans="1:9" s="229" customFormat="1" ht="15" customHeight="1">
      <c r="A22" s="232" t="s">
        <v>291</v>
      </c>
      <c r="B22" s="234">
        <v>0</v>
      </c>
      <c r="C22" s="234">
        <v>0</v>
      </c>
      <c r="D22" s="234">
        <v>0</v>
      </c>
      <c r="E22" s="234">
        <v>0</v>
      </c>
      <c r="F22" s="234">
        <v>0</v>
      </c>
      <c r="G22" s="234">
        <f>SUM(B22:F22)</f>
        <v>0</v>
      </c>
      <c r="H22" s="234">
        <v>0</v>
      </c>
      <c r="I22" s="366">
        <v>0</v>
      </c>
    </row>
    <row r="23" spans="1:9" s="229" customFormat="1" ht="15" customHeight="1">
      <c r="A23" s="233" t="s">
        <v>292</v>
      </c>
      <c r="B23" s="234">
        <v>0</v>
      </c>
      <c r="C23" s="234">
        <v>0</v>
      </c>
      <c r="D23" s="234">
        <v>0</v>
      </c>
      <c r="E23" s="234">
        <v>0</v>
      </c>
      <c r="F23" s="234">
        <v>0</v>
      </c>
      <c r="G23" s="234">
        <f t="shared" ref="G23:G28" si="6">SUM(B23:F23)</f>
        <v>0</v>
      </c>
      <c r="H23" s="234">
        <v>0</v>
      </c>
      <c r="I23" s="366">
        <v>0</v>
      </c>
    </row>
    <row r="24" spans="1:9" s="229" customFormat="1" ht="15" customHeight="1">
      <c r="A24" s="233" t="s">
        <v>293</v>
      </c>
      <c r="B24" s="287">
        <f>SUM('P3'!N6)</f>
        <v>30000</v>
      </c>
      <c r="C24" s="287">
        <f>SUM('P3'!O6)</f>
        <v>0</v>
      </c>
      <c r="D24" s="287">
        <f>SUM('P3'!P6)</f>
        <v>0</v>
      </c>
      <c r="E24" s="287">
        <f>SUM('P3'!Q6)</f>
        <v>-29500</v>
      </c>
      <c r="F24" s="287">
        <f>SUM('P3'!R6)</f>
        <v>0</v>
      </c>
      <c r="G24" s="234">
        <f t="shared" si="6"/>
        <v>500</v>
      </c>
      <c r="H24" s="287">
        <f>SUM('P3'!T6)</f>
        <v>500</v>
      </c>
      <c r="I24" s="366">
        <f t="shared" ref="I24:I28" si="7">SUM(H24/G24)</f>
        <v>1</v>
      </c>
    </row>
    <row r="25" spans="1:9" s="229" customFormat="1" ht="15" customHeight="1">
      <c r="A25" s="233" t="s">
        <v>294</v>
      </c>
      <c r="B25" s="287">
        <v>0</v>
      </c>
      <c r="C25" s="287">
        <v>0</v>
      </c>
      <c r="D25" s="287">
        <v>0</v>
      </c>
      <c r="E25" s="287">
        <v>0</v>
      </c>
      <c r="F25" s="287">
        <v>0</v>
      </c>
      <c r="G25" s="234">
        <f t="shared" si="6"/>
        <v>0</v>
      </c>
      <c r="H25" s="287">
        <v>0</v>
      </c>
      <c r="I25" s="366">
        <v>0</v>
      </c>
    </row>
    <row r="26" spans="1:9" s="229" customFormat="1" ht="15" customHeight="1">
      <c r="A26" s="233" t="s">
        <v>295</v>
      </c>
      <c r="B26" s="287">
        <f>SUM('P5'!N6)</f>
        <v>100370</v>
      </c>
      <c r="C26" s="287">
        <f>SUM('P5'!O6)</f>
        <v>0</v>
      </c>
      <c r="D26" s="287">
        <f>SUM('P5'!P6)</f>
        <v>-7000</v>
      </c>
      <c r="E26" s="287">
        <f>SUM('P5'!Q6)</f>
        <v>-6300</v>
      </c>
      <c r="F26" s="287">
        <f>SUM('P5'!R6)</f>
        <v>0</v>
      </c>
      <c r="G26" s="234">
        <f t="shared" si="6"/>
        <v>87070</v>
      </c>
      <c r="H26" s="287">
        <f>SUM('P5'!T6)</f>
        <v>78546</v>
      </c>
      <c r="I26" s="366">
        <f t="shared" si="7"/>
        <v>0.90210175720684505</v>
      </c>
    </row>
    <row r="27" spans="1:9" s="229" customFormat="1" ht="15" customHeight="1">
      <c r="A27" s="233" t="s">
        <v>296</v>
      </c>
      <c r="B27" s="287">
        <v>0</v>
      </c>
      <c r="C27" s="287">
        <v>0</v>
      </c>
      <c r="D27" s="287">
        <v>0</v>
      </c>
      <c r="E27" s="287">
        <v>0</v>
      </c>
      <c r="F27" s="287">
        <v>0</v>
      </c>
      <c r="G27" s="234">
        <f t="shared" si="6"/>
        <v>0</v>
      </c>
      <c r="H27" s="287">
        <f>SUM('P5'!T7)</f>
        <v>0</v>
      </c>
      <c r="I27" s="366">
        <v>0</v>
      </c>
    </row>
    <row r="28" spans="1:9" s="229" customFormat="1" ht="15" customHeight="1">
      <c r="A28" s="235" t="s">
        <v>297</v>
      </c>
      <c r="B28" s="287">
        <v>0</v>
      </c>
      <c r="C28" s="287">
        <f>SUM('P7'!O6)</f>
        <v>3000</v>
      </c>
      <c r="D28" s="287">
        <v>0</v>
      </c>
      <c r="E28" s="287">
        <v>0</v>
      </c>
      <c r="F28" s="287">
        <v>0</v>
      </c>
      <c r="G28" s="234">
        <f t="shared" si="6"/>
        <v>3000</v>
      </c>
      <c r="H28" s="287">
        <f>SUM('P7'!T6)</f>
        <v>3000</v>
      </c>
      <c r="I28" s="366">
        <f t="shared" si="7"/>
        <v>1</v>
      </c>
    </row>
    <row r="29" spans="1:9" s="229" customFormat="1" ht="15" customHeight="1">
      <c r="A29" s="236" t="s">
        <v>299</v>
      </c>
      <c r="B29" s="237">
        <f t="shared" ref="B29:H29" si="8">SUM(B19-B20)</f>
        <v>-80370</v>
      </c>
      <c r="C29" s="237">
        <f t="shared" si="8"/>
        <v>0</v>
      </c>
      <c r="D29" s="237">
        <f t="shared" si="8"/>
        <v>7000</v>
      </c>
      <c r="E29" s="237">
        <f t="shared" si="8"/>
        <v>31800</v>
      </c>
      <c r="F29" s="237">
        <f t="shared" si="8"/>
        <v>0</v>
      </c>
      <c r="G29" s="237">
        <f t="shared" si="8"/>
        <v>-41570</v>
      </c>
      <c r="H29" s="237">
        <f t="shared" si="8"/>
        <v>-39064</v>
      </c>
      <c r="I29" s="367"/>
    </row>
    <row r="30" spans="1:9" s="229" customFormat="1" ht="15" customHeight="1">
      <c r="A30" s="262" t="s">
        <v>43</v>
      </c>
      <c r="B30" s="263">
        <f t="shared" ref="B30:F31" si="9">SUM(B7+B19)</f>
        <v>1369146</v>
      </c>
      <c r="C30" s="263">
        <f t="shared" si="9"/>
        <v>27281</v>
      </c>
      <c r="D30" s="263">
        <f t="shared" si="9"/>
        <v>-22642</v>
      </c>
      <c r="E30" s="263">
        <f t="shared" si="9"/>
        <v>-3600</v>
      </c>
      <c r="F30" s="263">
        <f t="shared" si="9"/>
        <v>352</v>
      </c>
      <c r="G30" s="263">
        <f>SUM(G7+G19)</f>
        <v>1370537</v>
      </c>
      <c r="H30" s="263">
        <f t="shared" ref="H30" si="10">SUM(H7+H19)</f>
        <v>1345250</v>
      </c>
      <c r="I30" s="364">
        <f>SUM(H30/G30)</f>
        <v>0.98154956779714808</v>
      </c>
    </row>
    <row r="31" spans="1:9" s="229" customFormat="1" ht="15" customHeight="1">
      <c r="A31" s="262" t="s">
        <v>23</v>
      </c>
      <c r="B31" s="263">
        <f t="shared" si="9"/>
        <v>1412653</v>
      </c>
      <c r="C31" s="263">
        <f t="shared" si="9"/>
        <v>27281</v>
      </c>
      <c r="D31" s="263">
        <f t="shared" si="9"/>
        <v>-354</v>
      </c>
      <c r="E31" s="263">
        <f t="shared" si="9"/>
        <v>-32825</v>
      </c>
      <c r="F31" s="263">
        <f t="shared" si="9"/>
        <v>352</v>
      </c>
      <c r="G31" s="263">
        <f t="shared" ref="G31" si="11">SUM(G8+G20)</f>
        <v>1407107</v>
      </c>
      <c r="H31" s="263">
        <f>SUM(H8+H20)</f>
        <v>1343987</v>
      </c>
      <c r="I31" s="364">
        <f>SUM(H31/G31)</f>
        <v>0.95514200412619654</v>
      </c>
    </row>
    <row r="32" spans="1:9" s="229" customFormat="1" ht="15" customHeight="1">
      <c r="A32" s="238" t="s">
        <v>329</v>
      </c>
      <c r="B32" s="239">
        <f>B30-B31</f>
        <v>-43507</v>
      </c>
      <c r="C32" s="239">
        <f>C30-C31</f>
        <v>0</v>
      </c>
      <c r="D32" s="239">
        <f>D30-D31</f>
        <v>-22288</v>
      </c>
      <c r="E32" s="239">
        <f>E30-E31</f>
        <v>29225</v>
      </c>
      <c r="F32" s="239">
        <f>F30-F31</f>
        <v>0</v>
      </c>
      <c r="G32" s="239">
        <f t="shared" ref="G32" si="12">G30-G31</f>
        <v>-36570</v>
      </c>
      <c r="H32" s="239">
        <f>H30-H31</f>
        <v>1263</v>
      </c>
      <c r="I32" s="368"/>
    </row>
    <row r="33" spans="1:9" s="229" customFormat="1" ht="15" customHeight="1">
      <c r="A33" s="289" t="s">
        <v>300</v>
      </c>
      <c r="B33" s="290">
        <f>SUM(B34)</f>
        <v>43507</v>
      </c>
      <c r="C33" s="290">
        <f>SUM(C34)</f>
        <v>0</v>
      </c>
      <c r="D33" s="290">
        <f>SUM(D34)</f>
        <v>33863</v>
      </c>
      <c r="E33" s="290">
        <f>SUM(E34)</f>
        <v>-35800</v>
      </c>
      <c r="F33" s="290">
        <f>SUM(F34)</f>
        <v>0</v>
      </c>
      <c r="G33" s="290">
        <f t="shared" ref="G33:H33" si="13">SUM(G34)</f>
        <v>41570</v>
      </c>
      <c r="H33" s="290">
        <f t="shared" si="13"/>
        <v>15015</v>
      </c>
      <c r="I33" s="369">
        <f>SUM(H33/G33)</f>
        <v>0.36119797931200387</v>
      </c>
    </row>
    <row r="34" spans="1:9" s="229" customFormat="1" ht="15" customHeight="1">
      <c r="A34" s="291" t="s">
        <v>231</v>
      </c>
      <c r="B34" s="306">
        <f>SUM(B35:B36)</f>
        <v>43507</v>
      </c>
      <c r="C34" s="306">
        <f>SUM(C35:C36)</f>
        <v>0</v>
      </c>
      <c r="D34" s="306">
        <f>SUM(D35:D36)</f>
        <v>33863</v>
      </c>
      <c r="E34" s="306">
        <f>SUM(E35:E36)</f>
        <v>-35800</v>
      </c>
      <c r="F34" s="306">
        <f>SUM(F35:F36)</f>
        <v>0</v>
      </c>
      <c r="G34" s="306">
        <f t="shared" ref="G34:H34" si="14">SUM(G35:G36)</f>
        <v>41570</v>
      </c>
      <c r="H34" s="306">
        <f t="shared" si="14"/>
        <v>15015</v>
      </c>
      <c r="I34" s="370">
        <f>SUM(H34/G34)</f>
        <v>0.36119797931200387</v>
      </c>
    </row>
    <row r="35" spans="1:9" s="229" customFormat="1" ht="15" customHeight="1">
      <c r="A35" s="240" t="s">
        <v>62</v>
      </c>
      <c r="B35" s="234">
        <f>SUM(Príjmy!F84)</f>
        <v>43507</v>
      </c>
      <c r="C35" s="234">
        <f>SUM(Príjmy!G84)</f>
        <v>0</v>
      </c>
      <c r="D35" s="234">
        <f>SUM(Príjmy!H84)</f>
        <v>28843</v>
      </c>
      <c r="E35" s="234">
        <f>SUM(Príjmy!I84)</f>
        <v>-35800</v>
      </c>
      <c r="F35" s="234">
        <f>SUM(Príjmy!J84)</f>
        <v>0</v>
      </c>
      <c r="G35" s="234">
        <f>SUM(Príjmy!K84)</f>
        <v>36550</v>
      </c>
      <c r="H35" s="234">
        <f>SUM(Príjmy!L84)</f>
        <v>9995</v>
      </c>
      <c r="I35" s="366">
        <f t="shared" ref="I35:I36" si="15">SUM(H35/G35)</f>
        <v>0.27346101231190151</v>
      </c>
    </row>
    <row r="36" spans="1:9" s="324" customFormat="1" ht="15" customHeight="1">
      <c r="A36" s="240" t="s">
        <v>404</v>
      </c>
      <c r="B36" s="234">
        <f>SUM(Príjmy!F82)</f>
        <v>0</v>
      </c>
      <c r="C36" s="234">
        <f>SUM(Príjmy!G82)</f>
        <v>0</v>
      </c>
      <c r="D36" s="234">
        <f>SUM(Príjmy!H82)</f>
        <v>5020</v>
      </c>
      <c r="E36" s="234">
        <f>SUM(Príjmy!I82)</f>
        <v>0</v>
      </c>
      <c r="F36" s="234">
        <f>SUM(Príjmy!J82)</f>
        <v>0</v>
      </c>
      <c r="G36" s="234">
        <f>SUM(Príjmy!K82)</f>
        <v>5020</v>
      </c>
      <c r="H36" s="234">
        <f>SUM(Príjmy!L82)</f>
        <v>5020</v>
      </c>
      <c r="I36" s="366">
        <f t="shared" si="15"/>
        <v>1</v>
      </c>
    </row>
    <row r="37" spans="1:9" s="229" customFormat="1" ht="15" customHeight="1">
      <c r="A37" s="288" t="s">
        <v>16</v>
      </c>
      <c r="B37" s="265">
        <f>B30-B31+B33</f>
        <v>0</v>
      </c>
      <c r="C37" s="265">
        <f>C30-C31+C33</f>
        <v>0</v>
      </c>
      <c r="D37" s="265">
        <f>D30-D31+D33</f>
        <v>11575</v>
      </c>
      <c r="E37" s="265">
        <f>E30-E31+E33</f>
        <v>-6575</v>
      </c>
      <c r="F37" s="265">
        <f>F30-F31+F33</f>
        <v>0</v>
      </c>
      <c r="G37" s="265">
        <f t="shared" ref="G37" si="16">G30-G31+G33</f>
        <v>5000</v>
      </c>
      <c r="H37" s="265">
        <f>H30-H31+H33</f>
        <v>16278</v>
      </c>
      <c r="I37" s="371"/>
    </row>
    <row r="38" spans="1:9" ht="15">
      <c r="A38" s="5"/>
      <c r="H38" s="58"/>
    </row>
    <row r="39" spans="1:9" ht="15">
      <c r="A39" s="5"/>
    </row>
    <row r="40" spans="1:9" ht="15">
      <c r="A40" s="5"/>
    </row>
    <row r="41" spans="1:9" ht="15">
      <c r="A41" s="5"/>
    </row>
    <row r="42" spans="1:9" ht="15">
      <c r="A42" s="5"/>
    </row>
    <row r="43" spans="1:9" ht="15">
      <c r="A43" s="5"/>
    </row>
    <row r="44" spans="1:9" ht="15">
      <c r="A44" s="5"/>
    </row>
    <row r="45" spans="1:9" ht="15">
      <c r="A45" s="5"/>
    </row>
    <row r="46" spans="1:9" ht="15">
      <c r="A46" s="5"/>
    </row>
    <row r="47" spans="1:9" ht="15">
      <c r="A47" s="5"/>
    </row>
    <row r="48" spans="1:9" ht="15">
      <c r="A48" s="5"/>
    </row>
    <row r="49" spans="1:1" ht="15">
      <c r="A49" s="5"/>
    </row>
    <row r="50" spans="1:1" ht="15">
      <c r="A50" s="5"/>
    </row>
    <row r="51" spans="1:1" ht="15">
      <c r="A51" s="5"/>
    </row>
    <row r="52" spans="1:1" ht="15">
      <c r="A52" s="5"/>
    </row>
    <row r="53" spans="1:1" ht="15">
      <c r="A53" s="5"/>
    </row>
    <row r="54" spans="1:1" ht="15">
      <c r="A54" s="5"/>
    </row>
    <row r="55" spans="1:1" ht="15">
      <c r="A55" s="5"/>
    </row>
    <row r="56" spans="1:1" ht="15">
      <c r="A56" s="5"/>
    </row>
    <row r="57" spans="1:1" ht="15">
      <c r="A57" s="5"/>
    </row>
    <row r="58" spans="1:1" ht="15">
      <c r="A58" s="5"/>
    </row>
    <row r="59" spans="1:1" ht="15">
      <c r="A59" s="5"/>
    </row>
    <row r="60" spans="1:1" ht="15">
      <c r="A60" s="5"/>
    </row>
    <row r="61" spans="1:1" ht="15">
      <c r="A61" s="5"/>
    </row>
    <row r="62" spans="1:1" ht="15">
      <c r="A62" s="5"/>
    </row>
    <row r="63" spans="1:1" ht="15">
      <c r="A63" s="5"/>
    </row>
    <row r="64" spans="1:1" ht="15">
      <c r="A64" s="5"/>
    </row>
    <row r="65" spans="1:1" ht="15">
      <c r="A65" s="5"/>
    </row>
    <row r="66" spans="1:1" ht="15">
      <c r="A66" s="5"/>
    </row>
    <row r="67" spans="1:1" ht="15">
      <c r="A67" s="5"/>
    </row>
    <row r="68" spans="1:1" ht="15">
      <c r="A68" s="5"/>
    </row>
    <row r="69" spans="1:1" ht="15">
      <c r="A69" s="5"/>
    </row>
    <row r="70" spans="1:1" ht="15">
      <c r="A70" s="5"/>
    </row>
    <row r="71" spans="1:1" ht="15">
      <c r="A71" s="5"/>
    </row>
    <row r="72" spans="1:1" ht="15">
      <c r="A72" s="5"/>
    </row>
    <row r="73" spans="1:1" ht="15">
      <c r="A73" s="5"/>
    </row>
    <row r="74" spans="1:1" ht="15">
      <c r="A74" s="5"/>
    </row>
    <row r="75" spans="1:1" ht="15">
      <c r="A75" s="5"/>
    </row>
    <row r="76" spans="1:1" ht="15">
      <c r="A76" s="5"/>
    </row>
    <row r="77" spans="1:1" ht="15">
      <c r="A77" s="5"/>
    </row>
    <row r="78" spans="1:1" ht="15">
      <c r="A78" s="5"/>
    </row>
    <row r="79" spans="1:1" ht="15">
      <c r="A79" s="5"/>
    </row>
    <row r="80" spans="1:1" ht="15">
      <c r="A80" s="5"/>
    </row>
    <row r="81" spans="1:1">
      <c r="A81" s="14"/>
    </row>
    <row r="82" spans="1:1">
      <c r="A82" s="67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7"/>
    </row>
    <row r="94" spans="1:1">
      <c r="A94" s="7"/>
    </row>
    <row r="95" spans="1:1">
      <c r="A95" s="14"/>
    </row>
    <row r="96" spans="1:1">
      <c r="A96" s="14"/>
    </row>
    <row r="97" spans="1:1">
      <c r="A97" s="65"/>
    </row>
    <row r="98" spans="1:1">
      <c r="A98" s="64"/>
    </row>
    <row r="99" spans="1:1">
      <c r="A99" s="66"/>
    </row>
    <row r="100" spans="1:1">
      <c r="A100" s="64"/>
    </row>
    <row r="101" spans="1:1">
      <c r="A101" s="66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</sheetData>
  <mergeCells count="10">
    <mergeCell ref="H4:H6"/>
    <mergeCell ref="I4:I6"/>
    <mergeCell ref="A2:I2"/>
    <mergeCell ref="G4:G6"/>
    <mergeCell ref="D4:D6"/>
    <mergeCell ref="A4:A6"/>
    <mergeCell ref="B4:B6"/>
    <mergeCell ref="C4:C6"/>
    <mergeCell ref="F4:F6"/>
    <mergeCell ref="E4:E6"/>
  </mergeCells>
  <phoneticPr fontId="1" type="noConversion"/>
  <printOptions horizontalCentered="1"/>
  <pageMargins left="0.78740157480314965" right="0.78740157480314965" top="0.98425196850393704" bottom="0.86614173228346458" header="0.51181102362204722" footer="0.51181102362204722"/>
  <pageSetup paperSize="9" scale="85" firstPageNumber="1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Normal="100" zoomScaleSheetLayoutView="100" workbookViewId="0">
      <selection sqref="A1:M1"/>
    </sheetView>
  </sheetViews>
  <sheetFormatPr defaultRowHeight="12.75"/>
  <cols>
    <col min="1" max="1" width="5.42578125" style="2" customWidth="1"/>
    <col min="2" max="2" width="4.5703125" style="1" customWidth="1"/>
    <col min="3" max="3" width="8.5703125" customWidth="1"/>
    <col min="4" max="4" width="2.28515625" customWidth="1"/>
    <col min="5" max="5" width="44.28515625" customWidth="1"/>
    <col min="6" max="6" width="9.5703125" customWidth="1"/>
    <col min="7" max="7" width="8.85546875" hidden="1" customWidth="1"/>
    <col min="8" max="8" width="8.140625" hidden="1" customWidth="1"/>
    <col min="9" max="9" width="7.5703125" hidden="1" customWidth="1"/>
    <col min="10" max="10" width="7.85546875" hidden="1" customWidth="1"/>
    <col min="11" max="11" width="9.5703125" customWidth="1"/>
    <col min="12" max="12" width="10.28515625" customWidth="1"/>
  </cols>
  <sheetData>
    <row r="1" spans="1:13" ht="14.25">
      <c r="A1" s="398" t="s">
        <v>283</v>
      </c>
      <c r="B1" s="399"/>
      <c r="C1" s="399"/>
      <c r="D1" s="399"/>
      <c r="E1" s="399"/>
      <c r="F1" s="380"/>
    </row>
    <row r="2" spans="1:13" ht="17.100000000000001" customHeight="1">
      <c r="A2" s="402" t="s">
        <v>346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04" t="s">
        <v>244</v>
      </c>
      <c r="G3" s="403"/>
      <c r="H3" s="403"/>
      <c r="I3" s="403"/>
      <c r="J3" s="403"/>
      <c r="K3" s="403"/>
      <c r="L3" s="403"/>
      <c r="M3" s="403"/>
    </row>
    <row r="4" spans="1:13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</row>
    <row r="5" spans="1:13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</row>
    <row r="6" spans="1:13" s="31" customFormat="1" ht="15" customHeight="1">
      <c r="A6" s="255"/>
      <c r="B6" s="140" t="s">
        <v>86</v>
      </c>
      <c r="C6" s="141"/>
      <c r="D6" s="142"/>
      <c r="E6" s="142"/>
      <c r="F6" s="242">
        <f>F7+F34+F38+F41+F44</f>
        <v>22772</v>
      </c>
      <c r="G6" s="242">
        <f t="shared" ref="G6:J6" si="0">G7+G34+G38+G41</f>
        <v>0</v>
      </c>
      <c r="H6" s="242">
        <f t="shared" si="0"/>
        <v>-329</v>
      </c>
      <c r="I6" s="242">
        <f t="shared" si="0"/>
        <v>0</v>
      </c>
      <c r="J6" s="242">
        <f t="shared" si="0"/>
        <v>0</v>
      </c>
      <c r="K6" s="242">
        <f>K7+K34+K38+K41+K44</f>
        <v>22443</v>
      </c>
      <c r="L6" s="242">
        <f>L7+L34+L38+L41+L44</f>
        <v>17932</v>
      </c>
      <c r="M6" s="341">
        <f>SUM(L6/K6)</f>
        <v>0.79900191596488879</v>
      </c>
    </row>
    <row r="7" spans="1:13" ht="15" customHeight="1">
      <c r="A7" s="144"/>
      <c r="B7" s="157">
        <v>1</v>
      </c>
      <c r="C7" s="161" t="s">
        <v>385</v>
      </c>
      <c r="D7" s="143"/>
      <c r="E7" s="143"/>
      <c r="F7" s="243">
        <f>F8+F16+F25</f>
        <v>13552</v>
      </c>
      <c r="G7" s="243">
        <f t="shared" ref="G7:L7" si="1">G8+G16+G25</f>
        <v>0</v>
      </c>
      <c r="H7" s="243">
        <f t="shared" si="1"/>
        <v>-329</v>
      </c>
      <c r="I7" s="243">
        <f t="shared" si="1"/>
        <v>0</v>
      </c>
      <c r="J7" s="243">
        <f t="shared" si="1"/>
        <v>339</v>
      </c>
      <c r="K7" s="243">
        <f t="shared" si="1"/>
        <v>13562</v>
      </c>
      <c r="L7" s="243">
        <f t="shared" si="1"/>
        <v>10744</v>
      </c>
      <c r="M7" s="342">
        <f>SUM(L7/K7)</f>
        <v>0.79221353782627935</v>
      </c>
    </row>
    <row r="8" spans="1:13" ht="15" customHeight="1">
      <c r="A8" s="144"/>
      <c r="B8" s="152" t="s">
        <v>254</v>
      </c>
      <c r="C8" s="162" t="s">
        <v>248</v>
      </c>
      <c r="D8" s="145" t="s">
        <v>386</v>
      </c>
      <c r="E8" s="145"/>
      <c r="F8" s="63">
        <f>SUM(F9:F15)</f>
        <v>4023</v>
      </c>
      <c r="G8" s="63">
        <f t="shared" ref="G8:K8" si="2">SUM(G9:G15)</f>
        <v>0</v>
      </c>
      <c r="H8" s="63">
        <f t="shared" si="2"/>
        <v>-365</v>
      </c>
      <c r="I8" s="63">
        <f t="shared" ref="I8" si="3">SUM(I9:I15)</f>
        <v>0</v>
      </c>
      <c r="J8" s="63">
        <f t="shared" ref="J8" si="4">SUM(J9:J15)</f>
        <v>313</v>
      </c>
      <c r="K8" s="63">
        <f t="shared" si="2"/>
        <v>3971</v>
      </c>
      <c r="L8" s="343">
        <f>SUM(L9:L15)</f>
        <v>3383</v>
      </c>
      <c r="M8" s="344">
        <f>SUM(L8/K8)</f>
        <v>0.85192646688491569</v>
      </c>
    </row>
    <row r="9" spans="1:13" ht="15" customHeight="1">
      <c r="A9" s="144">
        <v>41</v>
      </c>
      <c r="B9" s="144"/>
      <c r="C9" s="150"/>
      <c r="D9" s="148" t="s">
        <v>24</v>
      </c>
      <c r="E9" s="146" t="s">
        <v>94</v>
      </c>
      <c r="F9" s="48">
        <v>210</v>
      </c>
      <c r="G9" s="48">
        <v>0</v>
      </c>
      <c r="H9" s="48">
        <v>0</v>
      </c>
      <c r="I9" s="48">
        <v>0</v>
      </c>
      <c r="J9" s="48">
        <v>0</v>
      </c>
      <c r="K9" s="48">
        <f>SUM(F9:J9)</f>
        <v>210</v>
      </c>
      <c r="L9" s="345">
        <v>162</v>
      </c>
      <c r="M9" s="340">
        <f>SUM(L9/K9)</f>
        <v>0.77142857142857146</v>
      </c>
    </row>
    <row r="10" spans="1:13" ht="15" customHeight="1">
      <c r="A10" s="144">
        <v>41</v>
      </c>
      <c r="B10" s="144"/>
      <c r="C10" s="150"/>
      <c r="D10" s="148" t="s">
        <v>25</v>
      </c>
      <c r="E10" s="146" t="s">
        <v>190</v>
      </c>
      <c r="F10" s="48">
        <v>40</v>
      </c>
      <c r="G10" s="48">
        <v>0</v>
      </c>
      <c r="H10" s="48">
        <v>0</v>
      </c>
      <c r="I10" s="48">
        <v>0</v>
      </c>
      <c r="J10" s="48">
        <v>1</v>
      </c>
      <c r="K10" s="48">
        <f t="shared" ref="K10:K15" si="5">SUM(F10:J10)</f>
        <v>41</v>
      </c>
      <c r="L10" s="345">
        <v>41</v>
      </c>
      <c r="M10" s="340">
        <f t="shared" ref="M10:M15" si="6">SUM(L10/K10)</f>
        <v>1</v>
      </c>
    </row>
    <row r="11" spans="1:13" ht="15" customHeight="1">
      <c r="A11" s="144">
        <v>41</v>
      </c>
      <c r="B11" s="144"/>
      <c r="C11" s="150"/>
      <c r="D11" s="148" t="s">
        <v>26</v>
      </c>
      <c r="E11" s="149" t="s">
        <v>191</v>
      </c>
      <c r="F11" s="48">
        <v>180</v>
      </c>
      <c r="G11" s="48">
        <v>0</v>
      </c>
      <c r="H11" s="48">
        <v>40</v>
      </c>
      <c r="I11" s="48">
        <v>0</v>
      </c>
      <c r="J11" s="48">
        <v>16</v>
      </c>
      <c r="K11" s="48">
        <f t="shared" si="5"/>
        <v>236</v>
      </c>
      <c r="L11" s="345">
        <v>236</v>
      </c>
      <c r="M11" s="340">
        <f t="shared" si="6"/>
        <v>1</v>
      </c>
    </row>
    <row r="12" spans="1:13" ht="15" customHeight="1">
      <c r="A12" s="144">
        <v>41</v>
      </c>
      <c r="B12" s="144"/>
      <c r="C12" s="150"/>
      <c r="D12" s="387" t="s">
        <v>27</v>
      </c>
      <c r="E12" s="149" t="s">
        <v>95</v>
      </c>
      <c r="F12" s="48">
        <v>1200</v>
      </c>
      <c r="G12" s="48">
        <v>0</v>
      </c>
      <c r="H12" s="48">
        <v>-300</v>
      </c>
      <c r="I12" s="48">
        <v>0</v>
      </c>
      <c r="J12" s="48">
        <v>0</v>
      </c>
      <c r="K12" s="48">
        <f t="shared" si="5"/>
        <v>900</v>
      </c>
      <c r="L12" s="345">
        <v>900</v>
      </c>
      <c r="M12" s="340">
        <f t="shared" si="6"/>
        <v>1</v>
      </c>
    </row>
    <row r="13" spans="1:13" ht="15" customHeight="1">
      <c r="A13" s="144">
        <v>41</v>
      </c>
      <c r="B13" s="144"/>
      <c r="C13" s="150"/>
      <c r="D13" s="388"/>
      <c r="E13" s="149" t="s">
        <v>189</v>
      </c>
      <c r="F13" s="48">
        <v>420</v>
      </c>
      <c r="G13" s="48">
        <v>0</v>
      </c>
      <c r="H13" s="48">
        <v>-105</v>
      </c>
      <c r="I13" s="48">
        <v>0</v>
      </c>
      <c r="J13" s="48">
        <v>0</v>
      </c>
      <c r="K13" s="48">
        <f t="shared" si="5"/>
        <v>315</v>
      </c>
      <c r="L13" s="345">
        <v>179</v>
      </c>
      <c r="M13" s="340">
        <f t="shared" si="6"/>
        <v>0.56825396825396823</v>
      </c>
    </row>
    <row r="14" spans="1:13" s="70" customFormat="1" ht="15" customHeight="1">
      <c r="A14" s="144">
        <v>41</v>
      </c>
      <c r="B14" s="144"/>
      <c r="C14" s="150"/>
      <c r="D14" s="148" t="s">
        <v>44</v>
      </c>
      <c r="E14" s="149" t="s">
        <v>152</v>
      </c>
      <c r="F14" s="48">
        <v>500</v>
      </c>
      <c r="G14" s="48">
        <v>0</v>
      </c>
      <c r="H14" s="48">
        <v>0</v>
      </c>
      <c r="I14" s="48">
        <v>0</v>
      </c>
      <c r="J14" s="48">
        <v>296</v>
      </c>
      <c r="K14" s="48">
        <f t="shared" si="5"/>
        <v>796</v>
      </c>
      <c r="L14" s="345">
        <v>796</v>
      </c>
      <c r="M14" s="340">
        <f t="shared" si="6"/>
        <v>1</v>
      </c>
    </row>
    <row r="15" spans="1:13" ht="15" customHeight="1">
      <c r="A15" s="144">
        <v>41</v>
      </c>
      <c r="B15" s="144"/>
      <c r="C15" s="150"/>
      <c r="D15" s="148" t="s">
        <v>46</v>
      </c>
      <c r="E15" s="149" t="s">
        <v>96</v>
      </c>
      <c r="F15" s="48">
        <v>1473</v>
      </c>
      <c r="G15" s="48">
        <v>0</v>
      </c>
      <c r="H15" s="48">
        <v>0</v>
      </c>
      <c r="I15" s="48">
        <v>0</v>
      </c>
      <c r="J15" s="48">
        <v>0</v>
      </c>
      <c r="K15" s="48">
        <f t="shared" si="5"/>
        <v>1473</v>
      </c>
      <c r="L15" s="345">
        <v>1069</v>
      </c>
      <c r="M15" s="340">
        <f t="shared" si="6"/>
        <v>0.72572980312287849</v>
      </c>
    </row>
    <row r="16" spans="1:13" ht="15" customHeight="1">
      <c r="A16" s="144"/>
      <c r="B16" s="152" t="s">
        <v>253</v>
      </c>
      <c r="C16" s="162" t="s">
        <v>248</v>
      </c>
      <c r="D16" s="145" t="s">
        <v>387</v>
      </c>
      <c r="E16" s="160"/>
      <c r="F16" s="165">
        <f>SUM(F17:F24)</f>
        <v>8549</v>
      </c>
      <c r="G16" s="165">
        <f t="shared" ref="G16:K16" si="7">SUM(G17:G24)</f>
        <v>0</v>
      </c>
      <c r="H16" s="165">
        <f t="shared" si="7"/>
        <v>946</v>
      </c>
      <c r="I16" s="165">
        <f t="shared" ref="I16" si="8">SUM(I17:I24)</f>
        <v>0</v>
      </c>
      <c r="J16" s="165">
        <f t="shared" ref="J16" si="9">SUM(J17:J24)</f>
        <v>20</v>
      </c>
      <c r="K16" s="165">
        <f t="shared" si="7"/>
        <v>9515</v>
      </c>
      <c r="L16" s="165">
        <f>SUM(L17:L24)</f>
        <v>7287</v>
      </c>
      <c r="M16" s="344">
        <f>SUM(L16/K16)</f>
        <v>0.76584340514976357</v>
      </c>
    </row>
    <row r="17" spans="1:13" ht="15" customHeight="1">
      <c r="A17" s="144">
        <v>41</v>
      </c>
      <c r="B17" s="144"/>
      <c r="C17" s="154"/>
      <c r="D17" s="153">
        <v>1</v>
      </c>
      <c r="E17" s="146" t="s">
        <v>245</v>
      </c>
      <c r="F17" s="48">
        <v>500</v>
      </c>
      <c r="G17" s="48">
        <v>0</v>
      </c>
      <c r="H17" s="48">
        <v>0</v>
      </c>
      <c r="I17" s="48">
        <v>0</v>
      </c>
      <c r="J17" s="48">
        <v>20</v>
      </c>
      <c r="K17" s="48">
        <f>SUM(F17:J17)</f>
        <v>520</v>
      </c>
      <c r="L17" s="48">
        <v>520</v>
      </c>
      <c r="M17" s="340">
        <f>SUM(L17/K17)</f>
        <v>1</v>
      </c>
    </row>
    <row r="18" spans="1:13" ht="15" customHeight="1">
      <c r="A18" s="144">
        <v>41</v>
      </c>
      <c r="B18" s="144"/>
      <c r="C18" s="154"/>
      <c r="D18" s="153">
        <v>2</v>
      </c>
      <c r="E18" s="146" t="s">
        <v>190</v>
      </c>
      <c r="F18" s="48">
        <v>105</v>
      </c>
      <c r="G18" s="48">
        <v>0</v>
      </c>
      <c r="H18" s="48">
        <v>0</v>
      </c>
      <c r="I18" s="48">
        <v>0</v>
      </c>
      <c r="J18" s="48">
        <v>0</v>
      </c>
      <c r="K18" s="48">
        <f t="shared" ref="K18:K24" si="10">SUM(F18:J18)</f>
        <v>105</v>
      </c>
      <c r="L18" s="48">
        <v>70</v>
      </c>
      <c r="M18" s="340">
        <f t="shared" ref="M18:M24" si="11">SUM(L18/K18)</f>
        <v>0.66666666666666663</v>
      </c>
    </row>
    <row r="19" spans="1:13" ht="15" customHeight="1">
      <c r="A19" s="144">
        <v>41</v>
      </c>
      <c r="B19" s="144"/>
      <c r="C19" s="154"/>
      <c r="D19" s="153">
        <v>3</v>
      </c>
      <c r="E19" s="149" t="s">
        <v>191</v>
      </c>
      <c r="F19" s="48">
        <v>120</v>
      </c>
      <c r="G19" s="48">
        <v>0</v>
      </c>
      <c r="H19" s="48">
        <v>0</v>
      </c>
      <c r="I19" s="48">
        <v>0</v>
      </c>
      <c r="J19" s="48">
        <v>0</v>
      </c>
      <c r="K19" s="48">
        <f t="shared" si="10"/>
        <v>120</v>
      </c>
      <c r="L19" s="48">
        <v>115</v>
      </c>
      <c r="M19" s="340">
        <f t="shared" si="11"/>
        <v>0.95833333333333337</v>
      </c>
    </row>
    <row r="20" spans="1:13" ht="15" customHeight="1">
      <c r="A20" s="144">
        <v>41</v>
      </c>
      <c r="B20" s="144"/>
      <c r="C20" s="154"/>
      <c r="D20" s="387" t="s">
        <v>27</v>
      </c>
      <c r="E20" s="149" t="s">
        <v>95</v>
      </c>
      <c r="F20" s="48">
        <v>1200</v>
      </c>
      <c r="G20" s="48">
        <v>0</v>
      </c>
      <c r="H20" s="48">
        <v>0</v>
      </c>
      <c r="I20" s="48">
        <v>0</v>
      </c>
      <c r="J20" s="48">
        <v>0</v>
      </c>
      <c r="K20" s="48">
        <f t="shared" si="10"/>
        <v>1200</v>
      </c>
      <c r="L20" s="48">
        <v>1200</v>
      </c>
      <c r="M20" s="340">
        <f t="shared" si="11"/>
        <v>1</v>
      </c>
    </row>
    <row r="21" spans="1:13" ht="15" customHeight="1">
      <c r="A21" s="144">
        <v>41</v>
      </c>
      <c r="B21" s="144"/>
      <c r="C21" s="150"/>
      <c r="D21" s="388"/>
      <c r="E21" s="149" t="s">
        <v>189</v>
      </c>
      <c r="F21" s="48">
        <v>420</v>
      </c>
      <c r="G21" s="48">
        <v>0</v>
      </c>
      <c r="H21" s="48">
        <v>0</v>
      </c>
      <c r="I21" s="48">
        <v>0</v>
      </c>
      <c r="J21" s="48">
        <v>0</v>
      </c>
      <c r="K21" s="48">
        <f t="shared" si="10"/>
        <v>420</v>
      </c>
      <c r="L21" s="48">
        <v>225</v>
      </c>
      <c r="M21" s="340">
        <f t="shared" si="11"/>
        <v>0.5357142857142857</v>
      </c>
    </row>
    <row r="22" spans="1:13" ht="15" customHeight="1">
      <c r="A22" s="144">
        <v>41</v>
      </c>
      <c r="B22" s="144"/>
      <c r="C22" s="154"/>
      <c r="D22" s="153">
        <v>6</v>
      </c>
      <c r="E22" s="149" t="s">
        <v>192</v>
      </c>
      <c r="F22" s="48">
        <v>550</v>
      </c>
      <c r="G22" s="48">
        <v>0</v>
      </c>
      <c r="H22" s="48">
        <v>36</v>
      </c>
      <c r="I22" s="48">
        <v>0</v>
      </c>
      <c r="J22" s="48">
        <v>0</v>
      </c>
      <c r="K22" s="48">
        <f t="shared" si="10"/>
        <v>586</v>
      </c>
      <c r="L22" s="48">
        <v>586</v>
      </c>
      <c r="M22" s="340">
        <f t="shared" si="11"/>
        <v>1</v>
      </c>
    </row>
    <row r="23" spans="1:13" ht="15" customHeight="1">
      <c r="A23" s="144">
        <v>41</v>
      </c>
      <c r="B23" s="144"/>
      <c r="C23" s="154"/>
      <c r="D23" s="153">
        <v>7</v>
      </c>
      <c r="E23" s="149" t="s">
        <v>96</v>
      </c>
      <c r="F23" s="48">
        <v>5154</v>
      </c>
      <c r="G23" s="48">
        <v>0</v>
      </c>
      <c r="H23" s="48">
        <v>0</v>
      </c>
      <c r="I23" s="48">
        <v>0</v>
      </c>
      <c r="J23" s="48">
        <v>0</v>
      </c>
      <c r="K23" s="48">
        <f t="shared" si="10"/>
        <v>5154</v>
      </c>
      <c r="L23" s="48">
        <v>3800</v>
      </c>
      <c r="M23" s="340">
        <f t="shared" si="11"/>
        <v>0.73729142413659299</v>
      </c>
    </row>
    <row r="24" spans="1:13" s="70" customFormat="1" ht="15" customHeight="1">
      <c r="A24" s="144">
        <v>41</v>
      </c>
      <c r="B24" s="144"/>
      <c r="C24" s="154"/>
      <c r="D24" s="153">
        <v>8</v>
      </c>
      <c r="E24" s="149" t="s">
        <v>152</v>
      </c>
      <c r="F24" s="48">
        <v>500</v>
      </c>
      <c r="G24" s="48">
        <v>0</v>
      </c>
      <c r="H24" s="48">
        <v>910</v>
      </c>
      <c r="I24" s="48">
        <v>0</v>
      </c>
      <c r="J24" s="48">
        <v>0</v>
      </c>
      <c r="K24" s="48">
        <f t="shared" si="10"/>
        <v>1410</v>
      </c>
      <c r="L24" s="48">
        <v>771</v>
      </c>
      <c r="M24" s="340">
        <f t="shared" si="11"/>
        <v>0.54680851063829783</v>
      </c>
    </row>
    <row r="25" spans="1:13" s="70" customFormat="1" ht="15" customHeight="1">
      <c r="A25" s="311"/>
      <c r="B25" s="152" t="s">
        <v>389</v>
      </c>
      <c r="C25" s="162" t="s">
        <v>248</v>
      </c>
      <c r="D25" s="145" t="s">
        <v>388</v>
      </c>
      <c r="E25" s="160"/>
      <c r="F25" s="165">
        <f t="shared" ref="F25:L25" si="12">SUM(F26:F33)</f>
        <v>980</v>
      </c>
      <c r="G25" s="165">
        <f t="shared" si="12"/>
        <v>0</v>
      </c>
      <c r="H25" s="165">
        <f t="shared" si="12"/>
        <v>-910</v>
      </c>
      <c r="I25" s="165">
        <f t="shared" si="12"/>
        <v>0</v>
      </c>
      <c r="J25" s="165">
        <f t="shared" si="12"/>
        <v>6</v>
      </c>
      <c r="K25" s="165">
        <f t="shared" si="12"/>
        <v>76</v>
      </c>
      <c r="L25" s="165">
        <f t="shared" si="12"/>
        <v>74</v>
      </c>
      <c r="M25" s="344">
        <f>SUM(L25/K25)</f>
        <v>0.97368421052631582</v>
      </c>
    </row>
    <row r="26" spans="1:13" s="70" customFormat="1" ht="15" customHeight="1">
      <c r="A26" s="311">
        <v>41</v>
      </c>
      <c r="B26" s="144"/>
      <c r="C26" s="154"/>
      <c r="D26" s="312">
        <v>1</v>
      </c>
      <c r="E26" s="146" t="s">
        <v>245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f>SUM(F26:J26)</f>
        <v>0</v>
      </c>
      <c r="L26" s="48">
        <v>0</v>
      </c>
      <c r="M26" s="340">
        <v>0</v>
      </c>
    </row>
    <row r="27" spans="1:13" s="70" customFormat="1" ht="15" customHeight="1">
      <c r="A27" s="311">
        <v>41</v>
      </c>
      <c r="B27" s="144"/>
      <c r="C27" s="154"/>
      <c r="D27" s="312">
        <v>2</v>
      </c>
      <c r="E27" s="146" t="s">
        <v>190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f t="shared" ref="K27:K33" si="13">SUM(F27:J27)</f>
        <v>0</v>
      </c>
      <c r="L27" s="48">
        <v>0</v>
      </c>
      <c r="M27" s="340">
        <v>0</v>
      </c>
    </row>
    <row r="28" spans="1:13" s="70" customFormat="1" ht="15" customHeight="1">
      <c r="A28" s="311">
        <v>41</v>
      </c>
      <c r="B28" s="144"/>
      <c r="C28" s="154"/>
      <c r="D28" s="312">
        <v>3</v>
      </c>
      <c r="E28" s="149" t="s">
        <v>191</v>
      </c>
      <c r="F28" s="48">
        <v>0</v>
      </c>
      <c r="G28" s="48">
        <v>0</v>
      </c>
      <c r="H28" s="48">
        <v>0</v>
      </c>
      <c r="I28" s="48">
        <v>0</v>
      </c>
      <c r="J28" s="48">
        <v>6</v>
      </c>
      <c r="K28" s="48">
        <f t="shared" si="13"/>
        <v>6</v>
      </c>
      <c r="L28" s="48">
        <v>6</v>
      </c>
      <c r="M28" s="340">
        <f t="shared" ref="M28" si="14">SUM(L28/K28)</f>
        <v>1</v>
      </c>
    </row>
    <row r="29" spans="1:13" s="70" customFormat="1" ht="15" customHeight="1">
      <c r="A29" s="311">
        <v>41</v>
      </c>
      <c r="B29" s="144"/>
      <c r="C29" s="154"/>
      <c r="D29" s="387" t="s">
        <v>27</v>
      </c>
      <c r="E29" s="149" t="s">
        <v>95</v>
      </c>
      <c r="F29" s="48">
        <v>600</v>
      </c>
      <c r="G29" s="48">
        <v>0</v>
      </c>
      <c r="H29" s="48">
        <v>-600</v>
      </c>
      <c r="I29" s="48">
        <v>0</v>
      </c>
      <c r="J29" s="48">
        <v>0</v>
      </c>
      <c r="K29" s="48">
        <f t="shared" si="13"/>
        <v>0</v>
      </c>
      <c r="L29" s="48">
        <v>0</v>
      </c>
      <c r="M29" s="340">
        <v>0</v>
      </c>
    </row>
    <row r="30" spans="1:13" s="70" customFormat="1" ht="15" customHeight="1">
      <c r="A30" s="311">
        <v>41</v>
      </c>
      <c r="B30" s="144"/>
      <c r="C30" s="150"/>
      <c r="D30" s="388"/>
      <c r="E30" s="149" t="s">
        <v>189</v>
      </c>
      <c r="F30" s="48">
        <v>210</v>
      </c>
      <c r="G30" s="48">
        <v>0</v>
      </c>
      <c r="H30" s="48">
        <v>-210</v>
      </c>
      <c r="I30" s="48">
        <v>0</v>
      </c>
      <c r="J30" s="48">
        <v>0</v>
      </c>
      <c r="K30" s="48">
        <f t="shared" si="13"/>
        <v>0</v>
      </c>
      <c r="L30" s="48">
        <v>0</v>
      </c>
      <c r="M30" s="340">
        <v>0</v>
      </c>
    </row>
    <row r="31" spans="1:13" s="70" customFormat="1" ht="15" customHeight="1">
      <c r="A31" s="311">
        <v>41</v>
      </c>
      <c r="B31" s="144"/>
      <c r="C31" s="154"/>
      <c r="D31" s="312">
        <v>5</v>
      </c>
      <c r="E31" s="149" t="s">
        <v>332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f t="shared" ref="K31" si="15">SUM(F31:J31)</f>
        <v>0</v>
      </c>
      <c r="L31" s="48">
        <v>0</v>
      </c>
      <c r="M31" s="340">
        <v>0</v>
      </c>
    </row>
    <row r="32" spans="1:13" s="70" customFormat="1" ht="15" customHeight="1">
      <c r="A32" s="311">
        <v>41</v>
      </c>
      <c r="B32" s="144"/>
      <c r="C32" s="154"/>
      <c r="D32" s="312">
        <v>7</v>
      </c>
      <c r="E32" s="149" t="s">
        <v>96</v>
      </c>
      <c r="F32" s="48">
        <v>70</v>
      </c>
      <c r="G32" s="48">
        <v>0</v>
      </c>
      <c r="H32" s="48">
        <v>0</v>
      </c>
      <c r="I32" s="48">
        <v>0</v>
      </c>
      <c r="J32" s="48">
        <v>0</v>
      </c>
      <c r="K32" s="48">
        <f t="shared" si="13"/>
        <v>70</v>
      </c>
      <c r="L32" s="48">
        <v>68</v>
      </c>
      <c r="M32" s="340">
        <f t="shared" ref="M32" si="16">SUM(L32/K32)</f>
        <v>0.97142857142857142</v>
      </c>
    </row>
    <row r="33" spans="1:13" s="70" customFormat="1" ht="15" customHeight="1">
      <c r="A33" s="311">
        <v>41</v>
      </c>
      <c r="B33" s="144"/>
      <c r="C33" s="154"/>
      <c r="D33" s="312">
        <v>8</v>
      </c>
      <c r="E33" s="149" t="s">
        <v>409</v>
      </c>
      <c r="F33" s="48">
        <v>100</v>
      </c>
      <c r="G33" s="48">
        <v>0</v>
      </c>
      <c r="H33" s="48">
        <v>-100</v>
      </c>
      <c r="I33" s="48">
        <v>0</v>
      </c>
      <c r="J33" s="48">
        <v>0</v>
      </c>
      <c r="K33" s="48">
        <f t="shared" si="13"/>
        <v>0</v>
      </c>
      <c r="L33" s="48">
        <v>0</v>
      </c>
      <c r="M33" s="340">
        <v>0</v>
      </c>
    </row>
    <row r="34" spans="1:13" ht="15" customHeight="1">
      <c r="A34" s="144"/>
      <c r="B34" s="167">
        <v>4</v>
      </c>
      <c r="C34" s="61" t="s">
        <v>122</v>
      </c>
      <c r="D34" s="17"/>
      <c r="E34" s="17"/>
      <c r="F34" s="16">
        <f t="shared" ref="F34:L34" si="17">F35</f>
        <v>6700</v>
      </c>
      <c r="G34" s="16">
        <f t="shared" si="17"/>
        <v>0</v>
      </c>
      <c r="H34" s="16">
        <f t="shared" si="17"/>
        <v>0</v>
      </c>
      <c r="I34" s="16">
        <f t="shared" si="17"/>
        <v>0</v>
      </c>
      <c r="J34" s="16">
        <f t="shared" si="17"/>
        <v>0</v>
      </c>
      <c r="K34" s="16">
        <f t="shared" si="17"/>
        <v>6700</v>
      </c>
      <c r="L34" s="16">
        <f t="shared" si="17"/>
        <v>6700</v>
      </c>
      <c r="M34" s="342">
        <f>SUM(L34/K34)</f>
        <v>1</v>
      </c>
    </row>
    <row r="35" spans="1:13" ht="15" customHeight="1">
      <c r="A35" s="144"/>
      <c r="B35" s="271" t="s">
        <v>252</v>
      </c>
      <c r="C35" s="170" t="s">
        <v>353</v>
      </c>
      <c r="D35" s="35" t="s">
        <v>390</v>
      </c>
      <c r="E35" s="35"/>
      <c r="F35" s="39">
        <f>SUM(F36:F37)</f>
        <v>6700</v>
      </c>
      <c r="G35" s="39">
        <f t="shared" ref="G35:K35" si="18">SUM(G36:G37)</f>
        <v>0</v>
      </c>
      <c r="H35" s="39">
        <f t="shared" si="18"/>
        <v>0</v>
      </c>
      <c r="I35" s="39">
        <f t="shared" ref="I35" si="19">SUM(I36:I37)</f>
        <v>0</v>
      </c>
      <c r="J35" s="39">
        <f t="shared" ref="J35" si="20">SUM(J36:J37)</f>
        <v>0</v>
      </c>
      <c r="K35" s="39">
        <f t="shared" si="18"/>
        <v>6700</v>
      </c>
      <c r="L35" s="39">
        <f>SUM(L36:L37)</f>
        <v>6700</v>
      </c>
      <c r="M35" s="344">
        <f>SUM(L35/K35)</f>
        <v>1</v>
      </c>
    </row>
    <row r="36" spans="1:13" ht="15" customHeight="1">
      <c r="A36" s="144">
        <v>111</v>
      </c>
      <c r="B36" s="173"/>
      <c r="C36" s="174"/>
      <c r="D36" s="33">
        <v>1</v>
      </c>
      <c r="E36" s="24" t="s">
        <v>123</v>
      </c>
      <c r="F36" s="51">
        <v>4965</v>
      </c>
      <c r="G36" s="51">
        <v>0</v>
      </c>
      <c r="H36" s="51">
        <v>0</v>
      </c>
      <c r="I36" s="51">
        <v>0</v>
      </c>
      <c r="J36" s="51">
        <v>0</v>
      </c>
      <c r="K36" s="51">
        <f>SUM(F36:J36)</f>
        <v>4965</v>
      </c>
      <c r="L36" s="51">
        <v>4965</v>
      </c>
      <c r="M36" s="340">
        <f t="shared" ref="M36:M37" si="21">SUM(L36/K36)</f>
        <v>1</v>
      </c>
    </row>
    <row r="37" spans="1:13" ht="15" customHeight="1">
      <c r="A37" s="144">
        <v>111</v>
      </c>
      <c r="B37" s="173"/>
      <c r="C37" s="174"/>
      <c r="D37" s="33">
        <v>2</v>
      </c>
      <c r="E37" s="33" t="s">
        <v>51</v>
      </c>
      <c r="F37" s="51">
        <v>1735</v>
      </c>
      <c r="G37" s="51">
        <v>0</v>
      </c>
      <c r="H37" s="51">
        <v>0</v>
      </c>
      <c r="I37" s="51">
        <v>0</v>
      </c>
      <c r="J37" s="51">
        <v>0</v>
      </c>
      <c r="K37" s="51">
        <f>SUM(F37:J37)</f>
        <v>1735</v>
      </c>
      <c r="L37" s="51">
        <v>1735</v>
      </c>
      <c r="M37" s="340">
        <f t="shared" si="21"/>
        <v>1</v>
      </c>
    </row>
    <row r="38" spans="1:13" ht="15" customHeight="1">
      <c r="A38" s="163"/>
      <c r="B38" s="167">
        <v>5</v>
      </c>
      <c r="C38" s="390" t="s">
        <v>124</v>
      </c>
      <c r="D38" s="390"/>
      <c r="E38" s="390"/>
      <c r="F38" s="16">
        <f t="shared" ref="F38:K38" si="22">SUM(F39)</f>
        <v>2500</v>
      </c>
      <c r="G38" s="16">
        <f t="shared" si="22"/>
        <v>0</v>
      </c>
      <c r="H38" s="16">
        <f t="shared" si="22"/>
        <v>0</v>
      </c>
      <c r="I38" s="16">
        <f t="shared" si="22"/>
        <v>0</v>
      </c>
      <c r="J38" s="16">
        <f t="shared" si="22"/>
        <v>-339</v>
      </c>
      <c r="K38" s="16">
        <f t="shared" si="22"/>
        <v>2161</v>
      </c>
      <c r="L38" s="16">
        <f t="shared" ref="L38" si="23">SUM(L39)</f>
        <v>484</v>
      </c>
      <c r="M38" s="342">
        <f>SUM(L38/K38)</f>
        <v>0.22397038408144376</v>
      </c>
    </row>
    <row r="39" spans="1:13" ht="15" customHeight="1">
      <c r="A39" s="155"/>
      <c r="B39" s="172" t="s">
        <v>251</v>
      </c>
      <c r="C39" s="170" t="s">
        <v>249</v>
      </c>
      <c r="D39" s="175" t="s">
        <v>125</v>
      </c>
      <c r="E39" s="166"/>
      <c r="F39" s="293">
        <f t="shared" ref="F39:L39" si="24">SUM(F40:F40)</f>
        <v>2500</v>
      </c>
      <c r="G39" s="293">
        <f t="shared" si="24"/>
        <v>0</v>
      </c>
      <c r="H39" s="293">
        <f t="shared" si="24"/>
        <v>0</v>
      </c>
      <c r="I39" s="293">
        <f t="shared" si="24"/>
        <v>0</v>
      </c>
      <c r="J39" s="293">
        <f t="shared" si="24"/>
        <v>-339</v>
      </c>
      <c r="K39" s="293">
        <f t="shared" si="24"/>
        <v>2161</v>
      </c>
      <c r="L39" s="293">
        <f t="shared" si="24"/>
        <v>484</v>
      </c>
      <c r="M39" s="344">
        <f>SUM(L39/K39)</f>
        <v>0.22397038408144376</v>
      </c>
    </row>
    <row r="40" spans="1:13" ht="15" customHeight="1">
      <c r="A40" s="164">
        <v>41</v>
      </c>
      <c r="B40" s="176"/>
      <c r="C40" s="176"/>
      <c r="D40" s="317">
        <v>1</v>
      </c>
      <c r="E40" s="24" t="s">
        <v>246</v>
      </c>
      <c r="F40" s="178">
        <v>2500</v>
      </c>
      <c r="G40" s="178">
        <v>0</v>
      </c>
      <c r="H40" s="178">
        <v>0</v>
      </c>
      <c r="I40" s="178">
        <v>0</v>
      </c>
      <c r="J40" s="178">
        <v>-339</v>
      </c>
      <c r="K40" s="178">
        <f>SUM(F40:J40)</f>
        <v>2161</v>
      </c>
      <c r="L40" s="178">
        <v>484</v>
      </c>
      <c r="M40" s="340">
        <f t="shared" ref="M40" si="25">SUM(L40/K40)</f>
        <v>0.22397038408144376</v>
      </c>
    </row>
    <row r="41" spans="1:13" ht="15" customHeight="1">
      <c r="A41" s="163"/>
      <c r="B41" s="167">
        <v>9</v>
      </c>
      <c r="C41" s="264" t="s">
        <v>318</v>
      </c>
      <c r="D41" s="169"/>
      <c r="E41" s="169"/>
      <c r="F41" s="264">
        <f>F42</f>
        <v>0</v>
      </c>
      <c r="G41" s="264">
        <f t="shared" ref="G41:K45" si="26">G42</f>
        <v>0</v>
      </c>
      <c r="H41" s="264">
        <f t="shared" si="26"/>
        <v>0</v>
      </c>
      <c r="I41" s="264">
        <f t="shared" si="26"/>
        <v>0</v>
      </c>
      <c r="J41" s="264">
        <f t="shared" si="26"/>
        <v>0</v>
      </c>
      <c r="K41" s="264">
        <f t="shared" si="26"/>
        <v>0</v>
      </c>
      <c r="L41" s="16">
        <f t="shared" ref="L41" si="27">SUM(L42)</f>
        <v>0</v>
      </c>
      <c r="M41" s="342">
        <v>0</v>
      </c>
    </row>
    <row r="42" spans="1:13" ht="15" customHeight="1">
      <c r="A42" s="144"/>
      <c r="B42" s="271" t="s">
        <v>319</v>
      </c>
      <c r="C42" s="170" t="s">
        <v>320</v>
      </c>
      <c r="D42" s="35" t="s">
        <v>318</v>
      </c>
      <c r="E42" s="35"/>
      <c r="F42" s="35">
        <f>F43</f>
        <v>0</v>
      </c>
      <c r="G42" s="35">
        <f t="shared" si="26"/>
        <v>0</v>
      </c>
      <c r="H42" s="35">
        <f t="shared" si="26"/>
        <v>0</v>
      </c>
      <c r="I42" s="35">
        <f t="shared" si="26"/>
        <v>0</v>
      </c>
      <c r="J42" s="35">
        <f t="shared" si="26"/>
        <v>0</v>
      </c>
      <c r="K42" s="35">
        <f t="shared" si="26"/>
        <v>0</v>
      </c>
      <c r="L42" s="293">
        <f>L43</f>
        <v>0</v>
      </c>
      <c r="M42" s="344">
        <v>0</v>
      </c>
    </row>
    <row r="43" spans="1:13" ht="15" customHeight="1">
      <c r="A43" s="144">
        <v>41</v>
      </c>
      <c r="B43" s="144"/>
      <c r="C43" s="104"/>
      <c r="D43" s="158">
        <v>2</v>
      </c>
      <c r="E43" s="158" t="s">
        <v>333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f>SUM(F43:J43)</f>
        <v>0</v>
      </c>
      <c r="L43" s="178">
        <v>0</v>
      </c>
      <c r="M43" s="340">
        <v>0</v>
      </c>
    </row>
    <row r="44" spans="1:13" ht="15" customHeight="1">
      <c r="A44" s="163"/>
      <c r="B44" s="167">
        <v>10</v>
      </c>
      <c r="C44" s="264" t="s">
        <v>351</v>
      </c>
      <c r="D44" s="169"/>
      <c r="E44" s="169"/>
      <c r="F44" s="264">
        <f>F45</f>
        <v>20</v>
      </c>
      <c r="G44" s="264">
        <f t="shared" si="26"/>
        <v>0</v>
      </c>
      <c r="H44" s="264">
        <f t="shared" si="26"/>
        <v>0</v>
      </c>
      <c r="I44" s="264">
        <f t="shared" si="26"/>
        <v>0</v>
      </c>
      <c r="J44" s="264">
        <f t="shared" si="26"/>
        <v>0</v>
      </c>
      <c r="K44" s="264">
        <f t="shared" si="26"/>
        <v>20</v>
      </c>
      <c r="L44" s="16">
        <f t="shared" ref="L44" si="28">SUM(L45)</f>
        <v>4</v>
      </c>
      <c r="M44" s="342">
        <f>SUM(L44/K44)</f>
        <v>0.2</v>
      </c>
    </row>
    <row r="45" spans="1:13" ht="15" customHeight="1">
      <c r="A45" s="144"/>
      <c r="B45" s="271" t="s">
        <v>352</v>
      </c>
      <c r="C45" s="162" t="s">
        <v>353</v>
      </c>
      <c r="D45" s="385" t="s">
        <v>354</v>
      </c>
      <c r="E45" s="386"/>
      <c r="F45" s="35">
        <f>F46</f>
        <v>20</v>
      </c>
      <c r="G45" s="35">
        <f t="shared" si="26"/>
        <v>0</v>
      </c>
      <c r="H45" s="35">
        <f t="shared" si="26"/>
        <v>0</v>
      </c>
      <c r="I45" s="35">
        <f t="shared" si="26"/>
        <v>0</v>
      </c>
      <c r="J45" s="35">
        <f t="shared" si="26"/>
        <v>0</v>
      </c>
      <c r="K45" s="35">
        <f t="shared" si="26"/>
        <v>20</v>
      </c>
      <c r="L45" s="293">
        <f>L46</f>
        <v>4</v>
      </c>
      <c r="M45" s="344">
        <f>SUM(L45/K45)</f>
        <v>0.2</v>
      </c>
    </row>
    <row r="46" spans="1:13" ht="15" customHeight="1">
      <c r="A46" s="144">
        <v>41</v>
      </c>
      <c r="B46" s="144"/>
      <c r="C46" s="330"/>
      <c r="D46" s="158" t="s">
        <v>355</v>
      </c>
      <c r="E46" s="158" t="s">
        <v>356</v>
      </c>
      <c r="F46" s="23">
        <v>20</v>
      </c>
      <c r="G46" s="23">
        <v>0</v>
      </c>
      <c r="H46" s="23">
        <v>0</v>
      </c>
      <c r="I46" s="23">
        <v>0</v>
      </c>
      <c r="J46" s="23">
        <v>0</v>
      </c>
      <c r="K46" s="23">
        <f>SUM(F46:J46)</f>
        <v>20</v>
      </c>
      <c r="L46" s="178">
        <v>4</v>
      </c>
      <c r="M46" s="340">
        <f t="shared" ref="M46" si="29">SUM(L46/K46)</f>
        <v>0.2</v>
      </c>
    </row>
    <row r="51" spans="2:5" s="50" customFormat="1" ht="15" customHeight="1"/>
    <row r="52" spans="2:5" ht="15" customHeight="1"/>
    <row r="53" spans="2:5" ht="15" customHeight="1"/>
    <row r="55" spans="2:5">
      <c r="B55" s="59"/>
      <c r="E55" s="58"/>
    </row>
    <row r="56" spans="2:5">
      <c r="E56" s="58"/>
    </row>
    <row r="57" spans="2:5">
      <c r="E57" s="18"/>
    </row>
    <row r="58" spans="2:5">
      <c r="E58" s="18"/>
    </row>
    <row r="59" spans="2:5">
      <c r="E59" s="18"/>
    </row>
  </sheetData>
  <mergeCells count="21">
    <mergeCell ref="F4:F5"/>
    <mergeCell ref="D29:D30"/>
    <mergeCell ref="A1:E1"/>
    <mergeCell ref="L4:L5"/>
    <mergeCell ref="M4:M5"/>
    <mergeCell ref="A2:M2"/>
    <mergeCell ref="F3:M3"/>
    <mergeCell ref="D12:D13"/>
    <mergeCell ref="G4:G5"/>
    <mergeCell ref="K4:K5"/>
    <mergeCell ref="H4:H5"/>
    <mergeCell ref="J4:J5"/>
    <mergeCell ref="I4:I5"/>
    <mergeCell ref="D45:E45"/>
    <mergeCell ref="D20:D21"/>
    <mergeCell ref="E4:E5"/>
    <mergeCell ref="C38:E38"/>
    <mergeCell ref="A3:A5"/>
    <mergeCell ref="B3:B5"/>
    <mergeCell ref="C3:C5"/>
    <mergeCell ref="D3:D5"/>
  </mergeCells>
  <phoneticPr fontId="1" type="noConversion"/>
  <printOptions horizontalCentered="1"/>
  <pageMargins left="0.78740157480314965" right="0.78740157480314965" top="0.98425196850393704" bottom="0.86614173228346458" header="0.51181102362204722" footer="0.51181102362204722"/>
  <pageSetup paperSize="9" scale="68" firstPageNumber="4" orientation="landscape" useFirstPageNumber="1" r:id="rId1"/>
  <headerFoot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Normal="100" zoomScaleSheetLayoutView="100" workbookViewId="0">
      <selection sqref="A1:M1"/>
    </sheetView>
  </sheetViews>
  <sheetFormatPr defaultRowHeight="12.75"/>
  <cols>
    <col min="1" max="1" width="5.42578125" style="2" customWidth="1"/>
    <col min="2" max="2" width="4.140625" style="1" customWidth="1"/>
    <col min="3" max="3" width="8.42578125" customWidth="1"/>
    <col min="4" max="4" width="2.28515625" customWidth="1"/>
    <col min="5" max="5" width="37.5703125" customWidth="1"/>
    <col min="6" max="6" width="9.140625" customWidth="1"/>
    <col min="7" max="7" width="8.7109375" hidden="1" customWidth="1"/>
    <col min="8" max="10" width="8" hidden="1" customWidth="1"/>
    <col min="11" max="11" width="9.85546875" customWidth="1"/>
    <col min="12" max="12" width="10.28515625" customWidth="1"/>
  </cols>
  <sheetData>
    <row r="1" spans="1:13" ht="14.25">
      <c r="A1" s="405" t="s">
        <v>282</v>
      </c>
      <c r="B1" s="406"/>
      <c r="C1" s="406"/>
      <c r="D1" s="406"/>
      <c r="E1" s="406"/>
      <c r="F1" s="381"/>
    </row>
    <row r="2" spans="1:13" ht="17.100000000000001" customHeight="1">
      <c r="A2" s="402" t="s">
        <v>346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04" t="s">
        <v>244</v>
      </c>
      <c r="G3" s="403"/>
      <c r="H3" s="403"/>
      <c r="I3" s="403"/>
      <c r="J3" s="403"/>
      <c r="K3" s="403"/>
      <c r="L3" s="403"/>
      <c r="M3" s="403"/>
    </row>
    <row r="4" spans="1:13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</row>
    <row r="5" spans="1:13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</row>
    <row r="6" spans="1:13" ht="15" customHeight="1">
      <c r="A6" s="144"/>
      <c r="B6" s="140" t="s">
        <v>117</v>
      </c>
      <c r="C6" s="141"/>
      <c r="D6" s="142"/>
      <c r="E6" s="142"/>
      <c r="F6" s="60">
        <f>F9+F12</f>
        <v>400</v>
      </c>
      <c r="G6" s="60">
        <f t="shared" ref="G6:L6" si="0">G9+G12</f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400</v>
      </c>
      <c r="L6" s="60">
        <f t="shared" si="0"/>
        <v>369</v>
      </c>
      <c r="M6" s="346">
        <f>SUM(L6/K6)</f>
        <v>0.92249999999999999</v>
      </c>
    </row>
    <row r="7" spans="1:13" ht="15" hidden="1" customHeight="1">
      <c r="A7" s="144">
        <v>41</v>
      </c>
      <c r="B7" s="9"/>
      <c r="C7" s="171"/>
      <c r="D7" s="172"/>
      <c r="E7" s="37" t="s">
        <v>153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340">
        <v>0</v>
      </c>
    </row>
    <row r="8" spans="1:13" s="70" customFormat="1" ht="15" hidden="1" customHeight="1">
      <c r="A8" s="144">
        <v>41</v>
      </c>
      <c r="B8" s="9"/>
      <c r="C8" s="171"/>
      <c r="D8" s="172"/>
      <c r="E8" s="37" t="s">
        <v>193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340">
        <v>0</v>
      </c>
    </row>
    <row r="9" spans="1:13" s="70" customFormat="1" ht="15" customHeight="1">
      <c r="A9" s="311"/>
      <c r="B9" s="167">
        <v>1</v>
      </c>
      <c r="C9" s="264" t="s">
        <v>334</v>
      </c>
      <c r="D9" s="169"/>
      <c r="E9" s="169"/>
      <c r="F9" s="16">
        <f>F10</f>
        <v>200</v>
      </c>
      <c r="G9" s="16">
        <f t="shared" ref="G9:L10" si="1">G10</f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200</v>
      </c>
      <c r="L9" s="16">
        <f t="shared" si="1"/>
        <v>178</v>
      </c>
      <c r="M9" s="347">
        <f t="shared" ref="M9:M14" si="2">SUM(L9/K9)</f>
        <v>0.89</v>
      </c>
    </row>
    <row r="10" spans="1:13" s="70" customFormat="1" ht="15" customHeight="1">
      <c r="A10" s="311"/>
      <c r="B10" s="119" t="s">
        <v>430</v>
      </c>
      <c r="C10" s="170" t="s">
        <v>250</v>
      </c>
      <c r="D10" s="35" t="s">
        <v>11</v>
      </c>
      <c r="E10" s="36"/>
      <c r="F10" s="11">
        <f>F11</f>
        <v>200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200</v>
      </c>
      <c r="L10" s="11">
        <f t="shared" si="1"/>
        <v>178</v>
      </c>
      <c r="M10" s="337">
        <f t="shared" si="2"/>
        <v>0.89</v>
      </c>
    </row>
    <row r="11" spans="1:13" s="70" customFormat="1" ht="15" customHeight="1">
      <c r="A11" s="311">
        <v>41</v>
      </c>
      <c r="B11" s="9"/>
      <c r="C11" s="171"/>
      <c r="D11" s="172" t="s">
        <v>24</v>
      </c>
      <c r="E11" s="34" t="s">
        <v>335</v>
      </c>
      <c r="F11" s="48">
        <v>200</v>
      </c>
      <c r="G11" s="48">
        <v>0</v>
      </c>
      <c r="H11" s="48">
        <v>0</v>
      </c>
      <c r="I11" s="48">
        <v>0</v>
      </c>
      <c r="J11" s="48">
        <v>0</v>
      </c>
      <c r="K11" s="48">
        <f>SUM(F11:J11)</f>
        <v>200</v>
      </c>
      <c r="L11" s="48">
        <v>178</v>
      </c>
      <c r="M11" s="340">
        <f t="shared" si="2"/>
        <v>0.89</v>
      </c>
    </row>
    <row r="12" spans="1:13" ht="15" customHeight="1">
      <c r="A12" s="144"/>
      <c r="B12" s="167">
        <v>2</v>
      </c>
      <c r="C12" s="168" t="s">
        <v>237</v>
      </c>
      <c r="D12" s="169"/>
      <c r="E12" s="169"/>
      <c r="F12" s="16">
        <f>F13</f>
        <v>200</v>
      </c>
      <c r="G12" s="16">
        <f t="shared" ref="G12:L13" si="3">G13</f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200</v>
      </c>
      <c r="L12" s="16">
        <f t="shared" si="3"/>
        <v>191</v>
      </c>
      <c r="M12" s="347">
        <f t="shared" si="2"/>
        <v>0.95499999999999996</v>
      </c>
    </row>
    <row r="13" spans="1:13" ht="15" customHeight="1">
      <c r="A13" s="144"/>
      <c r="B13" s="272" t="s">
        <v>255</v>
      </c>
      <c r="C13" s="170" t="s">
        <v>250</v>
      </c>
      <c r="D13" s="35" t="s">
        <v>11</v>
      </c>
      <c r="E13" s="36"/>
      <c r="F13" s="11">
        <f>F14</f>
        <v>200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200</v>
      </c>
      <c r="L13" s="11">
        <f t="shared" si="3"/>
        <v>191</v>
      </c>
      <c r="M13" s="337">
        <f t="shared" si="2"/>
        <v>0.95499999999999996</v>
      </c>
    </row>
    <row r="14" spans="1:13" ht="15" customHeight="1">
      <c r="A14" s="144">
        <v>41</v>
      </c>
      <c r="B14" s="9"/>
      <c r="C14" s="171"/>
      <c r="D14" s="172" t="s">
        <v>24</v>
      </c>
      <c r="E14" s="37" t="s">
        <v>37</v>
      </c>
      <c r="F14" s="48">
        <v>200</v>
      </c>
      <c r="G14" s="48">
        <v>0</v>
      </c>
      <c r="H14" s="48">
        <v>0</v>
      </c>
      <c r="I14" s="48">
        <v>0</v>
      </c>
      <c r="J14" s="48">
        <v>0</v>
      </c>
      <c r="K14" s="48">
        <f>SUM(F14:J14)</f>
        <v>200</v>
      </c>
      <c r="L14" s="48">
        <v>191</v>
      </c>
      <c r="M14" s="340">
        <f t="shared" si="2"/>
        <v>0.95499999999999996</v>
      </c>
    </row>
    <row r="16" spans="1:13">
      <c r="E16" s="58"/>
    </row>
    <row r="17" spans="5:5">
      <c r="E17" s="58"/>
    </row>
    <row r="18" spans="5:5">
      <c r="E18" s="18"/>
    </row>
    <row r="19" spans="5:5">
      <c r="E19" s="18"/>
    </row>
    <row r="20" spans="5:5">
      <c r="E20" s="18"/>
    </row>
  </sheetData>
  <mergeCells count="16">
    <mergeCell ref="F4:F5"/>
    <mergeCell ref="A1:E1"/>
    <mergeCell ref="L4:L5"/>
    <mergeCell ref="M4:M5"/>
    <mergeCell ref="A2:M2"/>
    <mergeCell ref="F3:M3"/>
    <mergeCell ref="G4:G5"/>
    <mergeCell ref="K4:K5"/>
    <mergeCell ref="H4:H5"/>
    <mergeCell ref="J4:J5"/>
    <mergeCell ref="I4:I5"/>
    <mergeCell ref="A3:A5"/>
    <mergeCell ref="B3:B5"/>
    <mergeCell ref="C3:C5"/>
    <mergeCell ref="D3:D5"/>
    <mergeCell ref="E4:E5"/>
  </mergeCells>
  <phoneticPr fontId="1" type="noConversion"/>
  <printOptions horizontalCentered="1" verticalCentered="1"/>
  <pageMargins left="0.78740157480314965" right="0.78740157480314965" top="0.98425196850393704" bottom="0.86614173228346458" header="0.51181102362204722" footer="0.51181102362204722"/>
  <pageSetup paperSize="9" firstPageNumber="6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BreakPreview" topLeftCell="D1" zoomScaleNormal="100" zoomScaleSheetLayoutView="100" zoomScalePageLayoutView="20" workbookViewId="0">
      <selection sqref="A1:M1"/>
    </sheetView>
  </sheetViews>
  <sheetFormatPr defaultRowHeight="30"/>
  <cols>
    <col min="1" max="1" width="6.140625" style="74" customWidth="1"/>
    <col min="2" max="2" width="4.140625" style="74" customWidth="1"/>
    <col min="3" max="3" width="8.140625" style="74" customWidth="1"/>
    <col min="4" max="4" width="3.140625" style="74" customWidth="1"/>
    <col min="5" max="5" width="59.140625" style="74" customWidth="1"/>
    <col min="6" max="6" width="9.85546875" style="74" customWidth="1"/>
    <col min="7" max="8" width="8.140625" style="74" hidden="1" customWidth="1"/>
    <col min="9" max="9" width="8" style="74" hidden="1" customWidth="1"/>
    <col min="10" max="10" width="7.85546875" style="74" hidden="1" customWidth="1"/>
    <col min="11" max="11" width="7.7109375" style="74" customWidth="1"/>
    <col min="12" max="12" width="10.28515625" style="74" customWidth="1"/>
    <col min="13" max="13" width="8.42578125" style="74" customWidth="1"/>
    <col min="14" max="14" width="9.28515625" style="74" customWidth="1"/>
    <col min="15" max="15" width="7.7109375" style="74" hidden="1" customWidth="1"/>
    <col min="16" max="16" width="7.85546875" style="74" hidden="1" customWidth="1"/>
    <col min="17" max="17" width="7.7109375" style="74" hidden="1" customWidth="1"/>
    <col min="18" max="18" width="7.85546875" style="74" hidden="1" customWidth="1"/>
    <col min="19" max="19" width="8.140625" style="74" customWidth="1"/>
    <col min="20" max="20" width="9.7109375" style="74" customWidth="1"/>
    <col min="21" max="21" width="8" style="74" customWidth="1"/>
    <col min="22" max="16384" width="9.140625" style="74"/>
  </cols>
  <sheetData>
    <row r="1" spans="1:22" ht="15.75" customHeight="1">
      <c r="A1" s="407" t="s">
        <v>85</v>
      </c>
      <c r="B1" s="408"/>
      <c r="C1" s="408"/>
      <c r="D1" s="408"/>
      <c r="E1" s="408"/>
    </row>
    <row r="2" spans="1:22" ht="17.100000000000001" customHeight="1">
      <c r="A2" s="402" t="s">
        <v>346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3"/>
      <c r="O2" s="403"/>
      <c r="P2" s="403"/>
      <c r="Q2" s="403"/>
      <c r="R2" s="403"/>
      <c r="S2" s="403"/>
      <c r="T2" s="403"/>
      <c r="U2" s="403"/>
    </row>
    <row r="3" spans="1:22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10" t="s">
        <v>244</v>
      </c>
      <c r="G3" s="411"/>
      <c r="H3" s="411"/>
      <c r="I3" s="411"/>
      <c r="J3" s="411"/>
      <c r="K3" s="411"/>
      <c r="L3" s="412"/>
      <c r="M3" s="413"/>
      <c r="N3" s="404" t="s">
        <v>29</v>
      </c>
      <c r="O3" s="403"/>
      <c r="P3" s="403"/>
      <c r="Q3" s="403"/>
      <c r="R3" s="403"/>
      <c r="S3" s="403"/>
      <c r="T3" s="403"/>
      <c r="U3" s="403"/>
    </row>
    <row r="4" spans="1:22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  <c r="N4" s="397" t="s">
        <v>347</v>
      </c>
      <c r="O4" s="397" t="s">
        <v>326</v>
      </c>
      <c r="P4" s="397" t="s">
        <v>302</v>
      </c>
      <c r="Q4" s="397" t="s">
        <v>306</v>
      </c>
      <c r="R4" s="397" t="s">
        <v>328</v>
      </c>
      <c r="S4" s="397" t="s">
        <v>303</v>
      </c>
      <c r="T4" s="400" t="s">
        <v>428</v>
      </c>
      <c r="U4" s="400" t="s">
        <v>317</v>
      </c>
    </row>
    <row r="5" spans="1:22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  <c r="N5" s="397"/>
      <c r="O5" s="397"/>
      <c r="P5" s="397"/>
      <c r="Q5" s="397"/>
      <c r="R5" s="397"/>
      <c r="S5" s="397"/>
      <c r="T5" s="401"/>
      <c r="U5" s="401"/>
    </row>
    <row r="6" spans="1:22" ht="15" customHeight="1">
      <c r="A6" s="118"/>
      <c r="B6" s="26" t="s">
        <v>101</v>
      </c>
      <c r="C6" s="54"/>
      <c r="D6" s="199"/>
      <c r="E6" s="200"/>
      <c r="F6" s="244">
        <f>F7</f>
        <v>5500</v>
      </c>
      <c r="G6" s="244">
        <f t="shared" ref="G6:T6" si="0">G7</f>
        <v>0</v>
      </c>
      <c r="H6" s="244">
        <f t="shared" si="0"/>
        <v>0</v>
      </c>
      <c r="I6" s="244">
        <f t="shared" si="0"/>
        <v>0</v>
      </c>
      <c r="J6" s="244">
        <f t="shared" si="0"/>
        <v>352</v>
      </c>
      <c r="K6" s="244">
        <f t="shared" si="0"/>
        <v>5852</v>
      </c>
      <c r="L6" s="244">
        <f>L7</f>
        <v>5329</v>
      </c>
      <c r="M6" s="348">
        <f>SUM(L6/K6)</f>
        <v>0.91062884483937112</v>
      </c>
      <c r="N6" s="244">
        <f t="shared" si="0"/>
        <v>30000</v>
      </c>
      <c r="O6" s="244">
        <f t="shared" si="0"/>
        <v>0</v>
      </c>
      <c r="P6" s="244">
        <f t="shared" si="0"/>
        <v>0</v>
      </c>
      <c r="Q6" s="244">
        <f t="shared" si="0"/>
        <v>-29500</v>
      </c>
      <c r="R6" s="244">
        <f t="shared" si="0"/>
        <v>0</v>
      </c>
      <c r="S6" s="244">
        <f t="shared" si="0"/>
        <v>500</v>
      </c>
      <c r="T6" s="244">
        <f t="shared" si="0"/>
        <v>500</v>
      </c>
      <c r="U6" s="348">
        <f>SUM(T6/S6)</f>
        <v>1</v>
      </c>
    </row>
    <row r="7" spans="1:22" ht="15" customHeight="1">
      <c r="A7" s="118"/>
      <c r="B7" s="245">
        <v>1</v>
      </c>
      <c r="C7" s="246" t="s">
        <v>102</v>
      </c>
      <c r="D7" s="247"/>
      <c r="E7" s="247"/>
      <c r="F7" s="248">
        <f t="shared" ref="F7:L7" si="1">F8+F18</f>
        <v>5500</v>
      </c>
      <c r="G7" s="248">
        <f t="shared" si="1"/>
        <v>0</v>
      </c>
      <c r="H7" s="248">
        <f t="shared" si="1"/>
        <v>0</v>
      </c>
      <c r="I7" s="248">
        <f t="shared" si="1"/>
        <v>0</v>
      </c>
      <c r="J7" s="248">
        <f t="shared" si="1"/>
        <v>352</v>
      </c>
      <c r="K7" s="248">
        <f t="shared" si="1"/>
        <v>5852</v>
      </c>
      <c r="L7" s="248">
        <f t="shared" si="1"/>
        <v>5329</v>
      </c>
      <c r="M7" s="349">
        <f>SUM(L7/K7)</f>
        <v>0.91062884483937112</v>
      </c>
      <c r="N7" s="248">
        <f t="shared" ref="N7:T7" si="2">N8+N18</f>
        <v>30000</v>
      </c>
      <c r="O7" s="248">
        <f t="shared" si="2"/>
        <v>0</v>
      </c>
      <c r="P7" s="248">
        <f t="shared" si="2"/>
        <v>0</v>
      </c>
      <c r="Q7" s="248">
        <f t="shared" si="2"/>
        <v>-29500</v>
      </c>
      <c r="R7" s="248">
        <f t="shared" si="2"/>
        <v>0</v>
      </c>
      <c r="S7" s="248">
        <f t="shared" si="2"/>
        <v>500</v>
      </c>
      <c r="T7" s="248">
        <f t="shared" si="2"/>
        <v>500</v>
      </c>
      <c r="U7" s="349">
        <f>SUM(T7/S7)</f>
        <v>1</v>
      </c>
      <c r="V7" s="78"/>
    </row>
    <row r="8" spans="1:22" ht="15" customHeight="1">
      <c r="A8" s="118"/>
      <c r="B8" s="119" t="s">
        <v>259</v>
      </c>
      <c r="C8" s="189" t="s">
        <v>256</v>
      </c>
      <c r="D8" s="187" t="s">
        <v>391</v>
      </c>
      <c r="E8" s="187"/>
      <c r="F8" s="179">
        <f>SUM(F9:F17)</f>
        <v>5000</v>
      </c>
      <c r="G8" s="179">
        <f t="shared" ref="G8:L8" si="3">SUM(G9:G17)</f>
        <v>0</v>
      </c>
      <c r="H8" s="179">
        <f t="shared" si="3"/>
        <v>0</v>
      </c>
      <c r="I8" s="179">
        <f t="shared" si="3"/>
        <v>0</v>
      </c>
      <c r="J8" s="179">
        <f t="shared" si="3"/>
        <v>0</v>
      </c>
      <c r="K8" s="179">
        <f t="shared" si="3"/>
        <v>5000</v>
      </c>
      <c r="L8" s="179">
        <f t="shared" si="3"/>
        <v>4477</v>
      </c>
      <c r="M8" s="350">
        <f>SUM(L8/K8)</f>
        <v>0.89539999999999997</v>
      </c>
      <c r="N8" s="179">
        <f>SUM(N9:N16)</f>
        <v>30000</v>
      </c>
      <c r="O8" s="179">
        <f t="shared" ref="O8:T8" si="4">SUM(O9:O16)</f>
        <v>0</v>
      </c>
      <c r="P8" s="179">
        <f t="shared" si="4"/>
        <v>0</v>
      </c>
      <c r="Q8" s="179">
        <f t="shared" si="4"/>
        <v>-29500</v>
      </c>
      <c r="R8" s="179">
        <f t="shared" si="4"/>
        <v>0</v>
      </c>
      <c r="S8" s="179">
        <f t="shared" si="4"/>
        <v>500</v>
      </c>
      <c r="T8" s="179">
        <f t="shared" si="4"/>
        <v>500</v>
      </c>
      <c r="U8" s="350">
        <f>SUM(T8/S8)</f>
        <v>1</v>
      </c>
    </row>
    <row r="9" spans="1:22" ht="15" customHeight="1">
      <c r="A9" s="118">
        <v>41</v>
      </c>
      <c r="B9" s="118"/>
      <c r="C9" s="188"/>
      <c r="D9" s="105" t="s">
        <v>24</v>
      </c>
      <c r="E9" s="186" t="s">
        <v>336</v>
      </c>
      <c r="F9" s="181">
        <v>2500</v>
      </c>
      <c r="G9" s="181">
        <v>0</v>
      </c>
      <c r="H9" s="181">
        <v>0</v>
      </c>
      <c r="I9" s="181">
        <v>0</v>
      </c>
      <c r="J9" s="181">
        <v>0</v>
      </c>
      <c r="K9" s="181">
        <f t="shared" ref="K9:K17" si="5">SUM(F9:J9)</f>
        <v>2500</v>
      </c>
      <c r="L9" s="181">
        <v>2460</v>
      </c>
      <c r="M9" s="351">
        <f t="shared" ref="M9:M24" si="6">L9/K9</f>
        <v>0.98399999999999999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f t="shared" ref="S9" si="7">SUM(N9:R9)</f>
        <v>0</v>
      </c>
      <c r="T9" s="180">
        <v>0</v>
      </c>
      <c r="U9" s="351">
        <v>0</v>
      </c>
    </row>
    <row r="10" spans="1:22" ht="15" customHeight="1">
      <c r="A10" s="118">
        <v>41</v>
      </c>
      <c r="B10" s="118"/>
      <c r="C10" s="188"/>
      <c r="D10" s="418" t="s">
        <v>25</v>
      </c>
      <c r="E10" s="416" t="s">
        <v>239</v>
      </c>
      <c r="F10" s="181">
        <v>500</v>
      </c>
      <c r="G10" s="181">
        <v>0</v>
      </c>
      <c r="H10" s="181">
        <v>0</v>
      </c>
      <c r="I10" s="181">
        <v>0</v>
      </c>
      <c r="J10" s="181">
        <v>8</v>
      </c>
      <c r="K10" s="181">
        <f t="shared" si="5"/>
        <v>508</v>
      </c>
      <c r="L10" s="181">
        <v>508</v>
      </c>
      <c r="M10" s="351">
        <f t="shared" si="6"/>
        <v>1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f>SUM(N10:R10)</f>
        <v>0</v>
      </c>
      <c r="T10" s="180">
        <v>0</v>
      </c>
      <c r="U10" s="351">
        <v>0</v>
      </c>
    </row>
    <row r="11" spans="1:22" ht="15" customHeight="1">
      <c r="A11" s="118" t="s">
        <v>312</v>
      </c>
      <c r="B11" s="118"/>
      <c r="C11" s="188"/>
      <c r="D11" s="419"/>
      <c r="E11" s="417"/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f t="shared" si="5"/>
        <v>0</v>
      </c>
      <c r="L11" s="181">
        <v>0</v>
      </c>
      <c r="M11" s="351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f t="shared" ref="S11:S17" si="8">SUM(N11:R11)</f>
        <v>0</v>
      </c>
      <c r="T11" s="180">
        <v>0</v>
      </c>
      <c r="U11" s="351">
        <v>0</v>
      </c>
    </row>
    <row r="12" spans="1:22" ht="15" customHeight="1">
      <c r="A12" s="118">
        <v>41</v>
      </c>
      <c r="B12" s="118"/>
      <c r="C12" s="188"/>
      <c r="D12" s="320" t="s">
        <v>26</v>
      </c>
      <c r="E12" s="319" t="s">
        <v>357</v>
      </c>
      <c r="F12" s="181">
        <v>1000</v>
      </c>
      <c r="G12" s="181">
        <v>0</v>
      </c>
      <c r="H12" s="181">
        <v>0</v>
      </c>
      <c r="I12" s="181">
        <v>0</v>
      </c>
      <c r="J12" s="181">
        <v>0</v>
      </c>
      <c r="K12" s="181">
        <f t="shared" si="5"/>
        <v>1000</v>
      </c>
      <c r="L12" s="181">
        <v>760</v>
      </c>
      <c r="M12" s="351">
        <f t="shared" si="6"/>
        <v>0.76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f t="shared" ref="S12:S14" si="9">SUM(N12:R12)</f>
        <v>0</v>
      </c>
      <c r="T12" s="180">
        <v>0</v>
      </c>
      <c r="U12" s="351">
        <v>0</v>
      </c>
    </row>
    <row r="13" spans="1:22" ht="15" customHeight="1">
      <c r="A13" s="118">
        <v>41</v>
      </c>
      <c r="B13" s="118"/>
      <c r="C13" s="188"/>
      <c r="D13" s="105" t="s">
        <v>27</v>
      </c>
      <c r="E13" s="186" t="s">
        <v>337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f t="shared" si="5"/>
        <v>0</v>
      </c>
      <c r="L13" s="181">
        <v>0</v>
      </c>
      <c r="M13" s="351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f t="shared" si="9"/>
        <v>0</v>
      </c>
      <c r="T13" s="180">
        <v>0</v>
      </c>
      <c r="U13" s="351">
        <v>0</v>
      </c>
    </row>
    <row r="14" spans="1:22" ht="15" customHeight="1">
      <c r="A14" s="118">
        <v>41</v>
      </c>
      <c r="B14" s="118"/>
      <c r="C14" s="188"/>
      <c r="D14" s="105" t="s">
        <v>28</v>
      </c>
      <c r="E14" s="186" t="s">
        <v>338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f t="shared" si="5"/>
        <v>0</v>
      </c>
      <c r="L14" s="181">
        <v>0</v>
      </c>
      <c r="M14" s="351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f t="shared" si="9"/>
        <v>0</v>
      </c>
      <c r="T14" s="180">
        <v>0</v>
      </c>
      <c r="U14" s="351">
        <v>0</v>
      </c>
    </row>
    <row r="15" spans="1:22" ht="15" customHeight="1">
      <c r="A15" s="118">
        <v>41</v>
      </c>
      <c r="B15" s="118"/>
      <c r="C15" s="188"/>
      <c r="D15" s="418" t="s">
        <v>44</v>
      </c>
      <c r="E15" s="416" t="s">
        <v>163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f t="shared" si="5"/>
        <v>0</v>
      </c>
      <c r="L15" s="181">
        <v>0</v>
      </c>
      <c r="M15" s="351">
        <v>0</v>
      </c>
      <c r="N15" s="180">
        <v>0</v>
      </c>
      <c r="O15" s="180">
        <v>0</v>
      </c>
      <c r="P15" s="180">
        <v>30000</v>
      </c>
      <c r="Q15" s="180">
        <v>-29500</v>
      </c>
      <c r="R15" s="180">
        <v>0</v>
      </c>
      <c r="S15" s="180">
        <f t="shared" si="8"/>
        <v>500</v>
      </c>
      <c r="T15" s="180">
        <v>500</v>
      </c>
      <c r="U15" s="351">
        <f t="shared" ref="U15" si="10">T15/S15</f>
        <v>1</v>
      </c>
    </row>
    <row r="16" spans="1:22" ht="15" customHeight="1">
      <c r="A16" s="118" t="s">
        <v>312</v>
      </c>
      <c r="B16" s="118"/>
      <c r="C16" s="188"/>
      <c r="D16" s="420"/>
      <c r="E16" s="421"/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f t="shared" si="5"/>
        <v>0</v>
      </c>
      <c r="L16" s="181">
        <v>0</v>
      </c>
      <c r="M16" s="351">
        <v>0</v>
      </c>
      <c r="N16" s="184">
        <v>30000</v>
      </c>
      <c r="O16" s="184">
        <v>0</v>
      </c>
      <c r="P16" s="184">
        <v>-30000</v>
      </c>
      <c r="Q16" s="184">
        <v>0</v>
      </c>
      <c r="R16" s="184">
        <v>0</v>
      </c>
      <c r="S16" s="180">
        <f t="shared" si="8"/>
        <v>0</v>
      </c>
      <c r="T16" s="184">
        <v>0</v>
      </c>
      <c r="U16" s="351">
        <v>0</v>
      </c>
    </row>
    <row r="17" spans="1:21" ht="15" customHeight="1">
      <c r="A17" s="118">
        <v>41</v>
      </c>
      <c r="B17" s="118"/>
      <c r="C17" s="188"/>
      <c r="D17" s="322">
        <v>8</v>
      </c>
      <c r="E17" s="331" t="s">
        <v>358</v>
      </c>
      <c r="F17" s="181">
        <v>1000</v>
      </c>
      <c r="G17" s="181">
        <v>0</v>
      </c>
      <c r="H17" s="181">
        <v>0</v>
      </c>
      <c r="I17" s="181">
        <v>0</v>
      </c>
      <c r="J17" s="181">
        <v>-8</v>
      </c>
      <c r="K17" s="181">
        <f t="shared" si="5"/>
        <v>992</v>
      </c>
      <c r="L17" s="181">
        <v>749</v>
      </c>
      <c r="M17" s="351">
        <f t="shared" si="6"/>
        <v>0.75504032258064513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0">
        <f t="shared" si="8"/>
        <v>0</v>
      </c>
      <c r="T17" s="184">
        <v>0</v>
      </c>
      <c r="U17" s="351">
        <v>0</v>
      </c>
    </row>
    <row r="18" spans="1:21" s="77" customFormat="1" ht="15" customHeight="1">
      <c r="A18" s="256"/>
      <c r="B18" s="197" t="s">
        <v>258</v>
      </c>
      <c r="C18" s="189" t="s">
        <v>257</v>
      </c>
      <c r="D18" s="414" t="s">
        <v>392</v>
      </c>
      <c r="E18" s="415"/>
      <c r="F18" s="182">
        <f>SUM(F19:F26)</f>
        <v>500</v>
      </c>
      <c r="G18" s="182">
        <f t="shared" ref="G18:S18" si="11">SUM(G19:G26)</f>
        <v>0</v>
      </c>
      <c r="H18" s="182">
        <f t="shared" si="11"/>
        <v>0</v>
      </c>
      <c r="I18" s="182">
        <f t="shared" ref="I18" si="12">SUM(I19:I26)</f>
        <v>0</v>
      </c>
      <c r="J18" s="182">
        <f t="shared" ref="J18" si="13">SUM(J19:J26)</f>
        <v>352</v>
      </c>
      <c r="K18" s="182">
        <f t="shared" si="11"/>
        <v>852</v>
      </c>
      <c r="L18" s="182">
        <f>SUM(L19:L26)</f>
        <v>852</v>
      </c>
      <c r="M18" s="350">
        <f>SUM(L18/K18)</f>
        <v>1</v>
      </c>
      <c r="N18" s="182">
        <f t="shared" si="11"/>
        <v>0</v>
      </c>
      <c r="O18" s="182">
        <f t="shared" si="11"/>
        <v>0</v>
      </c>
      <c r="P18" s="182">
        <f t="shared" si="11"/>
        <v>0</v>
      </c>
      <c r="Q18" s="182">
        <f t="shared" ref="Q18" si="14">SUM(Q19:Q26)</f>
        <v>0</v>
      </c>
      <c r="R18" s="182">
        <f t="shared" ref="R18" si="15">SUM(R19:R26)</f>
        <v>0</v>
      </c>
      <c r="S18" s="182">
        <f t="shared" si="11"/>
        <v>0</v>
      </c>
      <c r="T18" s="182">
        <f t="shared" ref="T18" si="16">SUM(T19:T26)</f>
        <v>0</v>
      </c>
      <c r="U18" s="350">
        <v>0</v>
      </c>
    </row>
    <row r="19" spans="1:21" ht="15" customHeight="1">
      <c r="A19" s="118" t="s">
        <v>137</v>
      </c>
      <c r="B19" s="119"/>
      <c r="C19" s="273"/>
      <c r="D19" s="118">
        <v>1</v>
      </c>
      <c r="E19" s="191" t="s">
        <v>133</v>
      </c>
      <c r="F19" s="181">
        <v>268</v>
      </c>
      <c r="G19" s="181">
        <v>0</v>
      </c>
      <c r="H19" s="181">
        <v>0</v>
      </c>
      <c r="I19" s="181">
        <v>0</v>
      </c>
      <c r="J19" s="181">
        <v>-268</v>
      </c>
      <c r="K19" s="181">
        <f>SUM(F19:J19)</f>
        <v>0</v>
      </c>
      <c r="L19" s="181">
        <v>0</v>
      </c>
      <c r="M19" s="351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f>SUM(N19:R19)</f>
        <v>0</v>
      </c>
      <c r="T19" s="185">
        <v>0</v>
      </c>
      <c r="U19" s="351">
        <v>0</v>
      </c>
    </row>
    <row r="20" spans="1:21" ht="15" customHeight="1">
      <c r="A20" s="118" t="s">
        <v>142</v>
      </c>
      <c r="B20" s="119"/>
      <c r="C20" s="273"/>
      <c r="D20" s="118">
        <v>2</v>
      </c>
      <c r="E20" s="191" t="s">
        <v>133</v>
      </c>
      <c r="F20" s="181">
        <v>47</v>
      </c>
      <c r="G20" s="181">
        <v>0</v>
      </c>
      <c r="H20" s="181">
        <v>0</v>
      </c>
      <c r="I20" s="181">
        <v>0</v>
      </c>
      <c r="J20" s="181">
        <v>437</v>
      </c>
      <c r="K20" s="181">
        <f t="shared" ref="K20:K26" si="17">SUM(F20:J20)</f>
        <v>484</v>
      </c>
      <c r="L20" s="181">
        <v>485</v>
      </c>
      <c r="M20" s="351">
        <f t="shared" si="6"/>
        <v>1.0020661157024793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f t="shared" ref="S20:S26" si="18">SUM(N20:R20)</f>
        <v>0</v>
      </c>
      <c r="T20" s="185">
        <v>0</v>
      </c>
      <c r="U20" s="351">
        <v>0</v>
      </c>
    </row>
    <row r="21" spans="1:21" ht="15" customHeight="1">
      <c r="A21" s="118" t="s">
        <v>137</v>
      </c>
      <c r="B21" s="119"/>
      <c r="C21" s="273"/>
      <c r="D21" s="118">
        <v>3</v>
      </c>
      <c r="E21" s="192" t="s">
        <v>134</v>
      </c>
      <c r="F21" s="181">
        <v>94</v>
      </c>
      <c r="G21" s="181">
        <v>0</v>
      </c>
      <c r="H21" s="181">
        <v>0</v>
      </c>
      <c r="I21" s="181">
        <v>0</v>
      </c>
      <c r="J21" s="181">
        <v>-94</v>
      </c>
      <c r="K21" s="181">
        <f t="shared" si="17"/>
        <v>0</v>
      </c>
      <c r="L21" s="181">
        <v>0</v>
      </c>
      <c r="M21" s="351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f t="shared" si="18"/>
        <v>0</v>
      </c>
      <c r="T21" s="185">
        <v>0</v>
      </c>
      <c r="U21" s="351">
        <v>0</v>
      </c>
    </row>
    <row r="22" spans="1:21" ht="15" customHeight="1">
      <c r="A22" s="118" t="s">
        <v>142</v>
      </c>
      <c r="B22" s="119"/>
      <c r="C22" s="273"/>
      <c r="D22" s="118">
        <v>4</v>
      </c>
      <c r="E22" s="192" t="s">
        <v>134</v>
      </c>
      <c r="F22" s="181">
        <v>16</v>
      </c>
      <c r="G22" s="181">
        <v>0</v>
      </c>
      <c r="H22" s="181">
        <v>0</v>
      </c>
      <c r="I22" s="181">
        <v>0</v>
      </c>
      <c r="J22" s="181">
        <v>153</v>
      </c>
      <c r="K22" s="181">
        <f t="shared" si="17"/>
        <v>169</v>
      </c>
      <c r="L22" s="181">
        <v>169</v>
      </c>
      <c r="M22" s="351">
        <f t="shared" si="6"/>
        <v>1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f t="shared" si="18"/>
        <v>0</v>
      </c>
      <c r="T22" s="185">
        <v>0</v>
      </c>
      <c r="U22" s="351">
        <v>0</v>
      </c>
    </row>
    <row r="23" spans="1:21" ht="15" customHeight="1">
      <c r="A23" s="118" t="s">
        <v>137</v>
      </c>
      <c r="B23" s="119"/>
      <c r="C23" s="188"/>
      <c r="D23" s="105" t="s">
        <v>28</v>
      </c>
      <c r="E23" s="186" t="s">
        <v>135</v>
      </c>
      <c r="F23" s="181">
        <v>0</v>
      </c>
      <c r="G23" s="181">
        <v>0</v>
      </c>
      <c r="H23" s="181">
        <v>0</v>
      </c>
      <c r="I23" s="181">
        <v>0</v>
      </c>
      <c r="J23" s="181">
        <v>169</v>
      </c>
      <c r="K23" s="181">
        <f t="shared" ref="K23:K24" si="19">SUM(F23:J23)</f>
        <v>169</v>
      </c>
      <c r="L23" s="181">
        <v>168</v>
      </c>
      <c r="M23" s="351">
        <f t="shared" si="6"/>
        <v>0.99408284023668636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5">
        <f t="shared" ref="S23:S24" si="20">SUM(N23:R23)</f>
        <v>0</v>
      </c>
      <c r="T23" s="184">
        <v>0</v>
      </c>
      <c r="U23" s="351">
        <v>0</v>
      </c>
    </row>
    <row r="24" spans="1:21" ht="15" customHeight="1">
      <c r="A24" s="118" t="s">
        <v>142</v>
      </c>
      <c r="B24" s="119"/>
      <c r="C24" s="188"/>
      <c r="D24" s="105" t="s">
        <v>44</v>
      </c>
      <c r="E24" s="186" t="s">
        <v>135</v>
      </c>
      <c r="F24" s="181">
        <v>0</v>
      </c>
      <c r="G24" s="181">
        <v>0</v>
      </c>
      <c r="H24" s="181">
        <v>0</v>
      </c>
      <c r="I24" s="181">
        <v>0</v>
      </c>
      <c r="J24" s="181">
        <v>30</v>
      </c>
      <c r="K24" s="181">
        <f t="shared" si="19"/>
        <v>30</v>
      </c>
      <c r="L24" s="181">
        <v>30</v>
      </c>
      <c r="M24" s="351">
        <f t="shared" si="6"/>
        <v>1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5">
        <f t="shared" si="20"/>
        <v>0</v>
      </c>
      <c r="T24" s="184">
        <v>0</v>
      </c>
      <c r="U24" s="351">
        <v>0</v>
      </c>
    </row>
    <row r="25" spans="1:21" ht="15" customHeight="1">
      <c r="A25" s="118" t="s">
        <v>137</v>
      </c>
      <c r="B25" s="119"/>
      <c r="C25" s="188"/>
      <c r="D25" s="105" t="s">
        <v>45</v>
      </c>
      <c r="E25" s="186" t="s">
        <v>359</v>
      </c>
      <c r="F25" s="181">
        <v>64</v>
      </c>
      <c r="G25" s="181">
        <v>0</v>
      </c>
      <c r="H25" s="181">
        <v>0</v>
      </c>
      <c r="I25" s="181">
        <v>0</v>
      </c>
      <c r="J25" s="181">
        <v>-64</v>
      </c>
      <c r="K25" s="181">
        <f t="shared" si="17"/>
        <v>0</v>
      </c>
      <c r="L25" s="181">
        <v>0</v>
      </c>
      <c r="M25" s="351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5">
        <f t="shared" si="18"/>
        <v>0</v>
      </c>
      <c r="T25" s="184">
        <v>0</v>
      </c>
      <c r="U25" s="351">
        <v>0</v>
      </c>
    </row>
    <row r="26" spans="1:21" ht="15" customHeight="1">
      <c r="A26" s="118" t="s">
        <v>142</v>
      </c>
      <c r="B26" s="119"/>
      <c r="C26" s="188"/>
      <c r="D26" s="105" t="s">
        <v>46</v>
      </c>
      <c r="E26" s="186" t="s">
        <v>359</v>
      </c>
      <c r="F26" s="181">
        <v>11</v>
      </c>
      <c r="G26" s="181">
        <v>0</v>
      </c>
      <c r="H26" s="181">
        <v>0</v>
      </c>
      <c r="I26" s="181">
        <v>0</v>
      </c>
      <c r="J26" s="181">
        <v>-11</v>
      </c>
      <c r="K26" s="181">
        <f t="shared" si="17"/>
        <v>0</v>
      </c>
      <c r="L26" s="181">
        <v>0</v>
      </c>
      <c r="M26" s="351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5">
        <f t="shared" si="18"/>
        <v>0</v>
      </c>
      <c r="T26" s="184">
        <v>0</v>
      </c>
      <c r="U26" s="351">
        <v>0</v>
      </c>
    </row>
    <row r="27" spans="1:21" ht="15" customHeight="1">
      <c r="F27" s="76"/>
      <c r="G27" s="76"/>
      <c r="H27" s="76"/>
      <c r="I27" s="76"/>
      <c r="J27" s="76"/>
      <c r="K27" s="76"/>
      <c r="L27" s="76"/>
      <c r="M27" s="76"/>
    </row>
    <row r="28" spans="1:21" ht="15" customHeight="1"/>
    <row r="29" spans="1:21" ht="15" customHeight="1">
      <c r="E29" s="77"/>
    </row>
    <row r="30" spans="1:21" ht="15" customHeight="1">
      <c r="E30" s="75"/>
    </row>
    <row r="31" spans="1:21" ht="15" customHeight="1">
      <c r="E31" s="75"/>
    </row>
    <row r="32" spans="1:21" ht="15" customHeight="1">
      <c r="E32" s="75"/>
    </row>
    <row r="33" spans="5:5" ht="15" customHeight="1">
      <c r="E33" s="75"/>
    </row>
    <row r="34" spans="5:5" ht="15" customHeight="1">
      <c r="E34" s="75"/>
    </row>
    <row r="35" spans="5:5" ht="15" customHeight="1">
      <c r="E35" s="75"/>
    </row>
    <row r="36" spans="5:5" ht="15" customHeight="1"/>
    <row r="37" spans="5:5" ht="15" customHeight="1"/>
    <row r="38" spans="5:5" ht="15" customHeight="1"/>
    <row r="39" spans="5:5" ht="15" customHeight="1"/>
    <row r="40" spans="5:5" ht="15" customHeight="1"/>
    <row r="41" spans="5:5" ht="15" customHeight="1"/>
    <row r="42" spans="5:5" ht="15" customHeight="1"/>
    <row r="43" spans="5:5" ht="15" customHeight="1"/>
    <row r="44" spans="5:5" ht="15" customHeight="1"/>
    <row r="45" spans="5:5" ht="15" customHeight="1"/>
    <row r="46" spans="5:5" ht="15" customHeight="1"/>
    <row r="47" spans="5:5" ht="15" customHeight="1"/>
    <row r="48" spans="5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 selectLockedCells="1" selectUnlockedCells="1"/>
  <mergeCells count="30">
    <mergeCell ref="D18:E18"/>
    <mergeCell ref="N4:N5"/>
    <mergeCell ref="F4:F5"/>
    <mergeCell ref="E10:E11"/>
    <mergeCell ref="D10:D11"/>
    <mergeCell ref="D15:D16"/>
    <mergeCell ref="E15:E16"/>
    <mergeCell ref="L4:L5"/>
    <mergeCell ref="M4:M5"/>
    <mergeCell ref="G4:G5"/>
    <mergeCell ref="K4:K5"/>
    <mergeCell ref="H4:H5"/>
    <mergeCell ref="J4:J5"/>
    <mergeCell ref="I4:I5"/>
    <mergeCell ref="A1:E1"/>
    <mergeCell ref="A3:A5"/>
    <mergeCell ref="B3:B5"/>
    <mergeCell ref="C3:C5"/>
    <mergeCell ref="D3:D5"/>
    <mergeCell ref="E4:E5"/>
    <mergeCell ref="A2:U2"/>
    <mergeCell ref="N3:U3"/>
    <mergeCell ref="O4:O5"/>
    <mergeCell ref="S4:S5"/>
    <mergeCell ref="P4:P5"/>
    <mergeCell ref="R4:R5"/>
    <mergeCell ref="T4:T5"/>
    <mergeCell ref="U4:U5"/>
    <mergeCell ref="Q4:Q5"/>
    <mergeCell ref="F3:M3"/>
  </mergeCells>
  <phoneticPr fontId="1" type="noConversion"/>
  <printOptions horizontalCentered="1" verticalCentered="1"/>
  <pageMargins left="0.78740157480314965" right="0.78740157480314965" top="0.98425196850393704" bottom="0.86614173228346458" header="0.51181102362204722" footer="0.51181102362204722"/>
  <pageSetup paperSize="9" scale="86" firstPageNumber="7" orientation="landscape" useFirstPageNumber="1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topLeftCell="B1" zoomScaleNormal="100" zoomScaleSheetLayoutView="100" zoomScalePageLayoutView="90" workbookViewId="0">
      <selection sqref="A1:M1"/>
    </sheetView>
  </sheetViews>
  <sheetFormatPr defaultRowHeight="14.25"/>
  <cols>
    <col min="1" max="1" width="5.85546875" style="79" customWidth="1"/>
    <col min="2" max="2" width="4" style="79" customWidth="1"/>
    <col min="3" max="3" width="8.42578125" style="80" customWidth="1"/>
    <col min="4" max="4" width="2.85546875" style="80" customWidth="1"/>
    <col min="5" max="5" width="48.42578125" style="80" customWidth="1"/>
    <col min="6" max="6" width="10.28515625" style="80" customWidth="1"/>
    <col min="7" max="7" width="8.7109375" style="80" hidden="1" customWidth="1"/>
    <col min="8" max="8" width="8.42578125" style="80" hidden="1" customWidth="1"/>
    <col min="9" max="10" width="8.28515625" style="80" hidden="1" customWidth="1"/>
    <col min="11" max="11" width="10.28515625" style="80" customWidth="1"/>
    <col min="12" max="12" width="10.5703125" style="80" customWidth="1"/>
    <col min="13" max="16384" width="9.140625" style="80"/>
  </cols>
  <sheetData>
    <row r="1" spans="1:13" ht="15.75" customHeight="1">
      <c r="A1" s="407" t="s">
        <v>281</v>
      </c>
      <c r="B1" s="408"/>
      <c r="C1" s="408"/>
      <c r="D1" s="408"/>
      <c r="E1" s="408"/>
    </row>
    <row r="2" spans="1:13" ht="15.75" customHeight="1">
      <c r="A2" s="402" t="s">
        <v>346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04" t="s">
        <v>244</v>
      </c>
      <c r="G3" s="403"/>
      <c r="H3" s="403"/>
      <c r="I3" s="403"/>
      <c r="J3" s="403"/>
      <c r="K3" s="403"/>
      <c r="L3" s="403"/>
      <c r="M3" s="403"/>
    </row>
    <row r="4" spans="1:13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</row>
    <row r="5" spans="1:13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</row>
    <row r="6" spans="1:13" ht="15" customHeight="1">
      <c r="A6" s="295"/>
      <c r="B6" s="424" t="s">
        <v>194</v>
      </c>
      <c r="C6" s="425"/>
      <c r="D6" s="425"/>
      <c r="E6" s="425"/>
      <c r="F6" s="294">
        <f>F7+F12+F17+F20+F23+F28+F31</f>
        <v>14800</v>
      </c>
      <c r="G6" s="294">
        <f t="shared" ref="G6:L6" si="0">G7+G12+G17+G20+G23+G31</f>
        <v>0</v>
      </c>
      <c r="H6" s="294">
        <f>H7+H12+H17+H20+H23+H28+H31</f>
        <v>900</v>
      </c>
      <c r="I6" s="294">
        <f t="shared" si="0"/>
        <v>0</v>
      </c>
      <c r="J6" s="294">
        <f t="shared" si="0"/>
        <v>0</v>
      </c>
      <c r="K6" s="294">
        <f>K7+K12+K17+K20+K23+K28+K31</f>
        <v>15700</v>
      </c>
      <c r="L6" s="294">
        <f t="shared" si="0"/>
        <v>15508</v>
      </c>
      <c r="M6" s="352">
        <f>SUM(L6/K6)</f>
        <v>0.98777070063694272</v>
      </c>
    </row>
    <row r="7" spans="1:13" ht="15" customHeight="1">
      <c r="A7" s="9"/>
      <c r="B7" s="274">
        <v>1</v>
      </c>
      <c r="C7" s="275" t="s">
        <v>195</v>
      </c>
      <c r="D7" s="169"/>
      <c r="E7" s="202"/>
      <c r="F7" s="248">
        <f t="shared" ref="F7:L7" si="1">F8</f>
        <v>500</v>
      </c>
      <c r="G7" s="248">
        <f t="shared" si="1"/>
        <v>0</v>
      </c>
      <c r="H7" s="248">
        <f t="shared" si="1"/>
        <v>-500</v>
      </c>
      <c r="I7" s="248">
        <f t="shared" si="1"/>
        <v>0</v>
      </c>
      <c r="J7" s="248">
        <f t="shared" si="1"/>
        <v>0</v>
      </c>
      <c r="K7" s="248">
        <f t="shared" si="1"/>
        <v>0</v>
      </c>
      <c r="L7" s="248">
        <f t="shared" si="1"/>
        <v>0</v>
      </c>
      <c r="M7" s="349">
        <v>0</v>
      </c>
    </row>
    <row r="8" spans="1:13" ht="15" customHeight="1">
      <c r="A8" s="9"/>
      <c r="B8" s="272" t="s">
        <v>260</v>
      </c>
      <c r="C8" s="170" t="s">
        <v>267</v>
      </c>
      <c r="D8" s="428" t="s">
        <v>114</v>
      </c>
      <c r="E8" s="429"/>
      <c r="F8" s="194">
        <f t="shared" ref="F8:L8" si="2">F10</f>
        <v>500</v>
      </c>
      <c r="G8" s="194">
        <f t="shared" si="2"/>
        <v>0</v>
      </c>
      <c r="H8" s="194">
        <f t="shared" si="2"/>
        <v>-500</v>
      </c>
      <c r="I8" s="194">
        <f t="shared" si="2"/>
        <v>0</v>
      </c>
      <c r="J8" s="194">
        <f t="shared" si="2"/>
        <v>0</v>
      </c>
      <c r="K8" s="194">
        <f t="shared" si="2"/>
        <v>0</v>
      </c>
      <c r="L8" s="194">
        <f t="shared" si="2"/>
        <v>0</v>
      </c>
      <c r="M8" s="353">
        <v>0</v>
      </c>
    </row>
    <row r="9" spans="1:13" ht="15" customHeight="1">
      <c r="A9" s="9">
        <v>41</v>
      </c>
      <c r="B9" s="272"/>
      <c r="C9" s="171"/>
      <c r="D9" s="172" t="s">
        <v>24</v>
      </c>
      <c r="E9" s="33" t="s">
        <v>196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f>SUM(F9:J9)</f>
        <v>0</v>
      </c>
      <c r="L9" s="181">
        <v>0</v>
      </c>
      <c r="M9" s="351">
        <v>0</v>
      </c>
    </row>
    <row r="10" spans="1:13" ht="15" customHeight="1">
      <c r="A10" s="9">
        <v>41</v>
      </c>
      <c r="B10" s="272"/>
      <c r="C10" s="171"/>
      <c r="D10" s="172" t="s">
        <v>26</v>
      </c>
      <c r="E10" s="33" t="s">
        <v>360</v>
      </c>
      <c r="F10" s="181">
        <v>500</v>
      </c>
      <c r="G10" s="181">
        <v>0</v>
      </c>
      <c r="H10" s="181">
        <v>-500</v>
      </c>
      <c r="I10" s="181">
        <v>0</v>
      </c>
      <c r="J10" s="181">
        <v>0</v>
      </c>
      <c r="K10" s="181">
        <f>SUM(F10:J10)</f>
        <v>0</v>
      </c>
      <c r="L10" s="181">
        <v>0</v>
      </c>
      <c r="M10" s="351">
        <v>0</v>
      </c>
    </row>
    <row r="11" spans="1:13" s="81" customFormat="1" ht="15" hidden="1" customHeight="1">
      <c r="A11" s="9">
        <v>41</v>
      </c>
      <c r="B11" s="272"/>
      <c r="C11" s="171"/>
      <c r="D11" s="172" t="s">
        <v>25</v>
      </c>
      <c r="E11" s="33" t="s">
        <v>141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351">
        <v>0</v>
      </c>
    </row>
    <row r="12" spans="1:13" ht="15" customHeight="1">
      <c r="A12" s="9"/>
      <c r="B12" s="274">
        <v>2</v>
      </c>
      <c r="C12" s="275" t="s">
        <v>410</v>
      </c>
      <c r="D12" s="169"/>
      <c r="E12" s="169"/>
      <c r="F12" s="248">
        <f t="shared" ref="F12:L12" si="3">F13</f>
        <v>5200</v>
      </c>
      <c r="G12" s="248">
        <f t="shared" si="3"/>
        <v>0</v>
      </c>
      <c r="H12" s="248">
        <f t="shared" si="3"/>
        <v>-200</v>
      </c>
      <c r="I12" s="248">
        <f t="shared" si="3"/>
        <v>0</v>
      </c>
      <c r="J12" s="248">
        <f t="shared" si="3"/>
        <v>108</v>
      </c>
      <c r="K12" s="248">
        <f t="shared" si="3"/>
        <v>5108</v>
      </c>
      <c r="L12" s="248">
        <f t="shared" si="3"/>
        <v>5108</v>
      </c>
      <c r="M12" s="349">
        <f>SUM(L12/K12)</f>
        <v>1</v>
      </c>
    </row>
    <row r="13" spans="1:13" ht="15" customHeight="1">
      <c r="A13" s="9"/>
      <c r="B13" s="272" t="s">
        <v>261</v>
      </c>
      <c r="C13" s="170" t="s">
        <v>266</v>
      </c>
      <c r="D13" s="426" t="s">
        <v>120</v>
      </c>
      <c r="E13" s="427"/>
      <c r="F13" s="179">
        <f>SUM(F14:F16)</f>
        <v>5200</v>
      </c>
      <c r="G13" s="179">
        <f t="shared" ref="G13:K13" si="4">SUM(G14:G16)</f>
        <v>0</v>
      </c>
      <c r="H13" s="179">
        <f t="shared" si="4"/>
        <v>-200</v>
      </c>
      <c r="I13" s="179">
        <f t="shared" ref="I13" si="5">SUM(I14:I16)</f>
        <v>0</v>
      </c>
      <c r="J13" s="179">
        <f t="shared" si="4"/>
        <v>108</v>
      </c>
      <c r="K13" s="179">
        <f t="shared" si="4"/>
        <v>5108</v>
      </c>
      <c r="L13" s="179">
        <f>SUM(L14:L16)</f>
        <v>5108</v>
      </c>
      <c r="M13" s="353">
        <f>SUM(L13/K13)</f>
        <v>1</v>
      </c>
    </row>
    <row r="14" spans="1:13" ht="15" customHeight="1">
      <c r="A14" s="9">
        <v>41</v>
      </c>
      <c r="B14" s="272"/>
      <c r="C14" s="276"/>
      <c r="D14" s="118">
        <v>8</v>
      </c>
      <c r="E14" s="33" t="s">
        <v>197</v>
      </c>
      <c r="F14" s="181">
        <v>3000</v>
      </c>
      <c r="G14" s="181">
        <v>0</v>
      </c>
      <c r="H14" s="181">
        <v>0</v>
      </c>
      <c r="I14" s="181">
        <v>0</v>
      </c>
      <c r="J14" s="181">
        <v>9</v>
      </c>
      <c r="K14" s="181">
        <f>SUM(F14:J14)</f>
        <v>3009</v>
      </c>
      <c r="L14" s="181">
        <v>3009</v>
      </c>
      <c r="M14" s="351">
        <f>SUM(L14/K14)</f>
        <v>1</v>
      </c>
    </row>
    <row r="15" spans="1:13" ht="15" customHeight="1">
      <c r="A15" s="139">
        <v>41</v>
      </c>
      <c r="B15" s="277"/>
      <c r="C15" s="277"/>
      <c r="D15" s="118">
        <v>14</v>
      </c>
      <c r="E15" s="33" t="s">
        <v>198</v>
      </c>
      <c r="F15" s="181">
        <v>2000</v>
      </c>
      <c r="G15" s="181">
        <v>0</v>
      </c>
      <c r="H15" s="181">
        <v>0</v>
      </c>
      <c r="I15" s="181">
        <v>0</v>
      </c>
      <c r="J15" s="181">
        <v>99</v>
      </c>
      <c r="K15" s="181">
        <f t="shared" ref="K15:K16" si="6">SUM(F15:J15)</f>
        <v>2099</v>
      </c>
      <c r="L15" s="181">
        <v>2099</v>
      </c>
      <c r="M15" s="351">
        <f t="shared" ref="M15:M33" si="7">SUM(L15/K15)</f>
        <v>1</v>
      </c>
    </row>
    <row r="16" spans="1:13" s="81" customFormat="1" ht="15" customHeight="1">
      <c r="A16" s="139">
        <v>41</v>
      </c>
      <c r="B16" s="277"/>
      <c r="C16" s="277"/>
      <c r="D16" s="118">
        <v>15</v>
      </c>
      <c r="E16" s="37" t="s">
        <v>243</v>
      </c>
      <c r="F16" s="181">
        <v>200</v>
      </c>
      <c r="G16" s="181">
        <v>0</v>
      </c>
      <c r="H16" s="181">
        <v>-200</v>
      </c>
      <c r="I16" s="181">
        <v>0</v>
      </c>
      <c r="J16" s="181">
        <v>0</v>
      </c>
      <c r="K16" s="181">
        <f t="shared" si="6"/>
        <v>0</v>
      </c>
      <c r="L16" s="181">
        <v>0</v>
      </c>
      <c r="M16" s="351">
        <v>0</v>
      </c>
    </row>
    <row r="17" spans="1:13" ht="15" customHeight="1">
      <c r="A17" s="9"/>
      <c r="B17" s="274">
        <v>3</v>
      </c>
      <c r="C17" s="275" t="s">
        <v>411</v>
      </c>
      <c r="D17" s="169"/>
      <c r="E17" s="169"/>
      <c r="F17" s="248">
        <f t="shared" ref="F17:L17" si="8">F18</f>
        <v>1000</v>
      </c>
      <c r="G17" s="248">
        <f t="shared" si="8"/>
        <v>0</v>
      </c>
      <c r="H17" s="248">
        <f t="shared" si="8"/>
        <v>1500</v>
      </c>
      <c r="I17" s="248">
        <f t="shared" si="8"/>
        <v>0</v>
      </c>
      <c r="J17" s="248">
        <f t="shared" si="8"/>
        <v>0</v>
      </c>
      <c r="K17" s="248">
        <f t="shared" si="8"/>
        <v>2500</v>
      </c>
      <c r="L17" s="248">
        <f t="shared" si="8"/>
        <v>2337</v>
      </c>
      <c r="M17" s="349">
        <f t="shared" si="7"/>
        <v>0.93479999999999996</v>
      </c>
    </row>
    <row r="18" spans="1:13" ht="15" customHeight="1">
      <c r="A18" s="9"/>
      <c r="B18" s="272" t="s">
        <v>262</v>
      </c>
      <c r="C18" s="170" t="s">
        <v>266</v>
      </c>
      <c r="D18" s="426" t="s">
        <v>118</v>
      </c>
      <c r="E18" s="427"/>
      <c r="F18" s="179">
        <f t="shared" ref="F18:L18" si="9">SUM(F19:F19)</f>
        <v>1000</v>
      </c>
      <c r="G18" s="179">
        <f t="shared" si="9"/>
        <v>0</v>
      </c>
      <c r="H18" s="179">
        <f t="shared" si="9"/>
        <v>1500</v>
      </c>
      <c r="I18" s="179">
        <f t="shared" si="9"/>
        <v>0</v>
      </c>
      <c r="J18" s="179">
        <f t="shared" si="9"/>
        <v>0</v>
      </c>
      <c r="K18" s="179">
        <f t="shared" si="9"/>
        <v>2500</v>
      </c>
      <c r="L18" s="179">
        <f t="shared" si="9"/>
        <v>2337</v>
      </c>
      <c r="M18" s="353">
        <f t="shared" si="7"/>
        <v>0.93479999999999996</v>
      </c>
    </row>
    <row r="19" spans="1:13" s="81" customFormat="1" ht="15" customHeight="1">
      <c r="A19" s="9">
        <v>41</v>
      </c>
      <c r="B19" s="272"/>
      <c r="C19" s="171"/>
      <c r="D19" s="172" t="s">
        <v>52</v>
      </c>
      <c r="E19" s="33" t="s">
        <v>241</v>
      </c>
      <c r="F19" s="181">
        <v>1000</v>
      </c>
      <c r="G19" s="181">
        <v>0</v>
      </c>
      <c r="H19" s="181">
        <v>1500</v>
      </c>
      <c r="I19" s="181">
        <v>0</v>
      </c>
      <c r="J19" s="181">
        <v>0</v>
      </c>
      <c r="K19" s="181">
        <f>SUM(F19:J19)</f>
        <v>2500</v>
      </c>
      <c r="L19" s="181">
        <v>2337</v>
      </c>
      <c r="M19" s="351">
        <f t="shared" si="7"/>
        <v>0.93479999999999996</v>
      </c>
    </row>
    <row r="20" spans="1:13" ht="15" customHeight="1">
      <c r="A20" s="9"/>
      <c r="B20" s="274">
        <v>4</v>
      </c>
      <c r="C20" s="275" t="s">
        <v>50</v>
      </c>
      <c r="D20" s="169"/>
      <c r="E20" s="169"/>
      <c r="F20" s="248">
        <f t="shared" ref="F20:L20" si="10">F21</f>
        <v>0</v>
      </c>
      <c r="G20" s="248">
        <f t="shared" si="10"/>
        <v>0</v>
      </c>
      <c r="H20" s="248">
        <f t="shared" si="10"/>
        <v>0</v>
      </c>
      <c r="I20" s="248">
        <f t="shared" si="10"/>
        <v>0</v>
      </c>
      <c r="J20" s="248">
        <f t="shared" si="10"/>
        <v>0</v>
      </c>
      <c r="K20" s="248">
        <f t="shared" si="10"/>
        <v>0</v>
      </c>
      <c r="L20" s="248">
        <f t="shared" si="10"/>
        <v>0</v>
      </c>
      <c r="M20" s="349">
        <v>0</v>
      </c>
    </row>
    <row r="21" spans="1:13" ht="15" customHeight="1">
      <c r="A21" s="9"/>
      <c r="B21" s="272" t="s">
        <v>263</v>
      </c>
      <c r="C21" s="170" t="s">
        <v>266</v>
      </c>
      <c r="D21" s="203" t="s">
        <v>118</v>
      </c>
      <c r="E21" s="35"/>
      <c r="F21" s="179">
        <f t="shared" ref="F21:L21" si="11">SUM(F22:F22)</f>
        <v>0</v>
      </c>
      <c r="G21" s="179">
        <f t="shared" si="11"/>
        <v>0</v>
      </c>
      <c r="H21" s="179">
        <f t="shared" si="11"/>
        <v>0</v>
      </c>
      <c r="I21" s="179">
        <f t="shared" si="11"/>
        <v>0</v>
      </c>
      <c r="J21" s="179">
        <f t="shared" si="11"/>
        <v>0</v>
      </c>
      <c r="K21" s="179">
        <f t="shared" si="11"/>
        <v>0</v>
      </c>
      <c r="L21" s="179">
        <f t="shared" si="11"/>
        <v>0</v>
      </c>
      <c r="M21" s="353">
        <v>0</v>
      </c>
    </row>
    <row r="22" spans="1:13" s="82" customFormat="1" ht="15" customHeight="1">
      <c r="A22" s="9">
        <v>41</v>
      </c>
      <c r="B22" s="272"/>
      <c r="C22" s="272"/>
      <c r="D22" s="321" t="s">
        <v>25</v>
      </c>
      <c r="E22" s="204" t="s">
        <v>199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81">
        <f>SUM(F22:J22)</f>
        <v>0</v>
      </c>
      <c r="L22" s="198">
        <v>0</v>
      </c>
      <c r="M22" s="351">
        <v>0</v>
      </c>
    </row>
    <row r="23" spans="1:13" ht="15" customHeight="1">
      <c r="A23" s="9"/>
      <c r="B23" s="274">
        <v>5</v>
      </c>
      <c r="C23" s="275" t="s">
        <v>119</v>
      </c>
      <c r="D23" s="169"/>
      <c r="E23" s="169"/>
      <c r="F23" s="248">
        <f t="shared" ref="F23:L23" si="12">F24</f>
        <v>6700</v>
      </c>
      <c r="G23" s="248">
        <f t="shared" si="12"/>
        <v>0</v>
      </c>
      <c r="H23" s="248">
        <f t="shared" si="12"/>
        <v>1100</v>
      </c>
      <c r="I23" s="248">
        <f t="shared" si="12"/>
        <v>0</v>
      </c>
      <c r="J23" s="248">
        <f t="shared" si="12"/>
        <v>-108</v>
      </c>
      <c r="K23" s="248">
        <f t="shared" si="12"/>
        <v>7692</v>
      </c>
      <c r="L23" s="248">
        <f t="shared" si="12"/>
        <v>7663</v>
      </c>
      <c r="M23" s="349">
        <f t="shared" si="7"/>
        <v>0.99622984919396773</v>
      </c>
    </row>
    <row r="24" spans="1:13" ht="15" customHeight="1">
      <c r="A24" s="9"/>
      <c r="B24" s="272" t="s">
        <v>264</v>
      </c>
      <c r="C24" s="170" t="s">
        <v>265</v>
      </c>
      <c r="D24" s="203" t="s">
        <v>47</v>
      </c>
      <c r="E24" s="35"/>
      <c r="F24" s="179">
        <f>SUM(F25:F27)</f>
        <v>6700</v>
      </c>
      <c r="G24" s="179">
        <f t="shared" ref="G24:L24" si="13">SUM(G25:G27)</f>
        <v>0</v>
      </c>
      <c r="H24" s="179">
        <f t="shared" si="13"/>
        <v>1100</v>
      </c>
      <c r="I24" s="179">
        <f t="shared" si="13"/>
        <v>0</v>
      </c>
      <c r="J24" s="179">
        <f t="shared" si="13"/>
        <v>-108</v>
      </c>
      <c r="K24" s="179">
        <f t="shared" si="13"/>
        <v>7692</v>
      </c>
      <c r="L24" s="179">
        <f t="shared" si="13"/>
        <v>7663</v>
      </c>
      <c r="M24" s="353">
        <f t="shared" si="7"/>
        <v>0.99622984919396773</v>
      </c>
    </row>
    <row r="25" spans="1:13" ht="15" customHeight="1">
      <c r="A25" s="9">
        <v>41</v>
      </c>
      <c r="B25" s="272"/>
      <c r="C25" s="174"/>
      <c r="D25" s="197" t="s">
        <v>24</v>
      </c>
      <c r="E25" s="33" t="s">
        <v>144</v>
      </c>
      <c r="F25" s="183">
        <v>2500</v>
      </c>
      <c r="G25" s="183">
        <v>0</v>
      </c>
      <c r="H25" s="183">
        <v>1100</v>
      </c>
      <c r="I25" s="183">
        <v>0</v>
      </c>
      <c r="J25" s="181">
        <v>24</v>
      </c>
      <c r="K25" s="181">
        <f>SUM(F25:J25)</f>
        <v>3624</v>
      </c>
      <c r="L25" s="183">
        <v>3624</v>
      </c>
      <c r="M25" s="351">
        <f t="shared" si="7"/>
        <v>1</v>
      </c>
    </row>
    <row r="26" spans="1:13" s="81" customFormat="1" ht="15" customHeight="1">
      <c r="A26" s="9">
        <v>41</v>
      </c>
      <c r="B26" s="272"/>
      <c r="C26" s="174"/>
      <c r="D26" s="422" t="s">
        <v>25</v>
      </c>
      <c r="E26" s="33" t="s">
        <v>200</v>
      </c>
      <c r="F26" s="183">
        <v>4200</v>
      </c>
      <c r="G26" s="183">
        <v>0</v>
      </c>
      <c r="H26" s="183">
        <v>0</v>
      </c>
      <c r="I26" s="183">
        <v>0</v>
      </c>
      <c r="J26" s="181">
        <v>-132</v>
      </c>
      <c r="K26" s="181">
        <f t="shared" ref="K26:K27" si="14">SUM(F26:J26)</f>
        <v>4068</v>
      </c>
      <c r="L26" s="183">
        <v>4039</v>
      </c>
      <c r="M26" s="351">
        <f t="shared" si="7"/>
        <v>0.99287118977384459</v>
      </c>
    </row>
    <row r="27" spans="1:13" s="81" customFormat="1" ht="15" customHeight="1">
      <c r="A27" s="9">
        <v>72</v>
      </c>
      <c r="B27" s="272"/>
      <c r="C27" s="174"/>
      <c r="D27" s="423"/>
      <c r="E27" s="33" t="s">
        <v>200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1">
        <f t="shared" si="14"/>
        <v>0</v>
      </c>
      <c r="L27" s="183">
        <v>0</v>
      </c>
      <c r="M27" s="351">
        <v>0</v>
      </c>
    </row>
    <row r="28" spans="1:13" s="81" customFormat="1" ht="15" customHeight="1">
      <c r="A28" s="9"/>
      <c r="B28" s="167">
        <v>6</v>
      </c>
      <c r="C28" s="264" t="s">
        <v>361</v>
      </c>
      <c r="D28" s="332"/>
      <c r="E28" s="169"/>
      <c r="F28" s="248">
        <f t="shared" ref="F28:L29" si="15">F29</f>
        <v>1000</v>
      </c>
      <c r="G28" s="248">
        <f t="shared" si="15"/>
        <v>0</v>
      </c>
      <c r="H28" s="248">
        <f t="shared" si="15"/>
        <v>-1000</v>
      </c>
      <c r="I28" s="248">
        <f t="shared" si="15"/>
        <v>0</v>
      </c>
      <c r="J28" s="248">
        <f t="shared" si="15"/>
        <v>0</v>
      </c>
      <c r="K28" s="248">
        <f t="shared" si="15"/>
        <v>0</v>
      </c>
      <c r="L28" s="248">
        <f t="shared" si="15"/>
        <v>0</v>
      </c>
      <c r="M28" s="349">
        <v>0</v>
      </c>
    </row>
    <row r="29" spans="1:13" s="81" customFormat="1" ht="15" customHeight="1">
      <c r="A29" s="9"/>
      <c r="B29" s="272" t="s">
        <v>362</v>
      </c>
      <c r="C29" s="170" t="s">
        <v>363</v>
      </c>
      <c r="D29" s="203" t="s">
        <v>364</v>
      </c>
      <c r="E29" s="35"/>
      <c r="F29" s="194">
        <f t="shared" si="15"/>
        <v>1000</v>
      </c>
      <c r="G29" s="194">
        <f t="shared" si="15"/>
        <v>0</v>
      </c>
      <c r="H29" s="194">
        <f t="shared" si="15"/>
        <v>-1000</v>
      </c>
      <c r="I29" s="194">
        <f t="shared" si="15"/>
        <v>0</v>
      </c>
      <c r="J29" s="194">
        <f t="shared" si="15"/>
        <v>0</v>
      </c>
      <c r="K29" s="194">
        <f t="shared" si="15"/>
        <v>0</v>
      </c>
      <c r="L29" s="194">
        <f t="shared" si="15"/>
        <v>0</v>
      </c>
      <c r="M29" s="353">
        <v>0</v>
      </c>
    </row>
    <row r="30" spans="1:13" s="81" customFormat="1" ht="15" customHeight="1">
      <c r="A30" s="9">
        <v>41</v>
      </c>
      <c r="B30" s="9"/>
      <c r="C30" s="174"/>
      <c r="D30" s="197" t="s">
        <v>24</v>
      </c>
      <c r="E30" s="33" t="s">
        <v>365</v>
      </c>
      <c r="F30" s="181">
        <v>1000</v>
      </c>
      <c r="G30" s="181">
        <v>0</v>
      </c>
      <c r="H30" s="181">
        <v>-1000</v>
      </c>
      <c r="I30" s="181">
        <v>0</v>
      </c>
      <c r="J30" s="181">
        <v>0</v>
      </c>
      <c r="K30" s="181">
        <f>SUM(F30:J30)</f>
        <v>0</v>
      </c>
      <c r="L30" s="181">
        <v>0</v>
      </c>
      <c r="M30" s="351">
        <v>0</v>
      </c>
    </row>
    <row r="31" spans="1:13" ht="15" customHeight="1">
      <c r="A31" s="9"/>
      <c r="B31" s="274">
        <v>7</v>
      </c>
      <c r="C31" s="275" t="s">
        <v>238</v>
      </c>
      <c r="D31" s="169"/>
      <c r="E31" s="169"/>
      <c r="F31" s="248">
        <f t="shared" ref="F31:L32" si="16">F32</f>
        <v>400</v>
      </c>
      <c r="G31" s="248">
        <f t="shared" si="16"/>
        <v>0</v>
      </c>
      <c r="H31" s="248">
        <f t="shared" si="16"/>
        <v>0</v>
      </c>
      <c r="I31" s="248">
        <f t="shared" si="16"/>
        <v>0</v>
      </c>
      <c r="J31" s="248">
        <f t="shared" si="16"/>
        <v>0</v>
      </c>
      <c r="K31" s="248">
        <f t="shared" si="16"/>
        <v>400</v>
      </c>
      <c r="L31" s="248">
        <f t="shared" si="16"/>
        <v>400</v>
      </c>
      <c r="M31" s="349">
        <f t="shared" si="7"/>
        <v>1</v>
      </c>
    </row>
    <row r="32" spans="1:13" ht="15" customHeight="1">
      <c r="A32" s="9"/>
      <c r="B32" s="272" t="s">
        <v>311</v>
      </c>
      <c r="C32" s="170" t="s">
        <v>154</v>
      </c>
      <c r="D32" s="203" t="s">
        <v>384</v>
      </c>
      <c r="E32" s="40"/>
      <c r="F32" s="194">
        <f t="shared" ref="F32:K32" si="17">F33</f>
        <v>400</v>
      </c>
      <c r="G32" s="194">
        <f t="shared" si="17"/>
        <v>0</v>
      </c>
      <c r="H32" s="194">
        <f t="shared" si="17"/>
        <v>0</v>
      </c>
      <c r="I32" s="194">
        <f t="shared" si="16"/>
        <v>0</v>
      </c>
      <c r="J32" s="194">
        <f t="shared" si="16"/>
        <v>0</v>
      </c>
      <c r="K32" s="194">
        <f t="shared" si="17"/>
        <v>400</v>
      </c>
      <c r="L32" s="194">
        <f t="shared" si="16"/>
        <v>400</v>
      </c>
      <c r="M32" s="353">
        <f t="shared" si="7"/>
        <v>1</v>
      </c>
    </row>
    <row r="33" spans="1:13" s="81" customFormat="1" ht="15" customHeight="1">
      <c r="A33" s="9">
        <v>41</v>
      </c>
      <c r="B33" s="272"/>
      <c r="C33" s="171"/>
      <c r="D33" s="172" t="s">
        <v>25</v>
      </c>
      <c r="E33" s="24" t="s">
        <v>201</v>
      </c>
      <c r="F33" s="181">
        <v>400</v>
      </c>
      <c r="G33" s="181">
        <v>0</v>
      </c>
      <c r="H33" s="181">
        <v>0</v>
      </c>
      <c r="I33" s="181">
        <v>0</v>
      </c>
      <c r="J33" s="181">
        <v>0</v>
      </c>
      <c r="K33" s="181">
        <f>SUM(F33:J33)</f>
        <v>400</v>
      </c>
      <c r="L33" s="181">
        <v>400</v>
      </c>
      <c r="M33" s="351">
        <f t="shared" si="7"/>
        <v>1</v>
      </c>
    </row>
  </sheetData>
  <mergeCells count="21">
    <mergeCell ref="D26:D27"/>
    <mergeCell ref="L4:L5"/>
    <mergeCell ref="M4:M5"/>
    <mergeCell ref="A2:M2"/>
    <mergeCell ref="F3:M3"/>
    <mergeCell ref="B6:E6"/>
    <mergeCell ref="G4:G5"/>
    <mergeCell ref="K4:K5"/>
    <mergeCell ref="H4:H5"/>
    <mergeCell ref="F4:F5"/>
    <mergeCell ref="I4:I5"/>
    <mergeCell ref="J4:J5"/>
    <mergeCell ref="D18:E18"/>
    <mergeCell ref="D13:E13"/>
    <mergeCell ref="D8:E8"/>
    <mergeCell ref="A1:E1"/>
    <mergeCell ref="A3:A5"/>
    <mergeCell ref="B3:B5"/>
    <mergeCell ref="C3:C5"/>
    <mergeCell ref="D3:D5"/>
    <mergeCell ref="E4:E5"/>
  </mergeCells>
  <phoneticPr fontId="1" type="noConversion"/>
  <printOptions horizontalCentered="1" verticalCentered="1"/>
  <pageMargins left="0.78740157480314965" right="0.78740157480314965" top="0.98425196850393704" bottom="0.86614173228346458" header="0.51181102362204722" footer="0.51181102362204722"/>
  <pageSetup paperSize="9" scale="97" firstPageNumber="8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topLeftCell="E1" zoomScaleNormal="100" zoomScaleSheetLayoutView="100" workbookViewId="0">
      <selection sqref="A1:M1"/>
    </sheetView>
  </sheetViews>
  <sheetFormatPr defaultRowHeight="12.75"/>
  <cols>
    <col min="1" max="1" width="6.42578125" style="2" customWidth="1"/>
    <col min="2" max="2" width="4.42578125" style="1" customWidth="1"/>
    <col min="3" max="3" width="8.28515625" customWidth="1"/>
    <col min="4" max="4" width="2.28515625" customWidth="1"/>
    <col min="5" max="5" width="57.42578125" customWidth="1"/>
    <col min="6" max="6" width="10.42578125" customWidth="1"/>
    <col min="7" max="7" width="7.42578125" hidden="1" customWidth="1"/>
    <col min="8" max="10" width="8" hidden="1" customWidth="1"/>
    <col min="11" max="11" width="10.140625" customWidth="1"/>
    <col min="12" max="12" width="9.7109375" customWidth="1"/>
    <col min="13" max="13" width="8.5703125" customWidth="1"/>
    <col min="14" max="14" width="10.5703125" customWidth="1"/>
    <col min="15" max="15" width="7.42578125" hidden="1" customWidth="1"/>
    <col min="16" max="16" width="7.7109375" hidden="1" customWidth="1"/>
    <col min="17" max="18" width="7.5703125" hidden="1" customWidth="1"/>
    <col min="19" max="19" width="7.85546875" customWidth="1"/>
    <col min="20" max="20" width="9.85546875" customWidth="1"/>
    <col min="21" max="21" width="7.5703125" customWidth="1"/>
  </cols>
  <sheetData>
    <row r="1" spans="1:21" ht="14.25">
      <c r="A1" s="443" t="s">
        <v>280</v>
      </c>
      <c r="B1" s="384"/>
      <c r="C1" s="384"/>
      <c r="D1" s="384"/>
      <c r="E1" s="384"/>
    </row>
    <row r="2" spans="1:21" ht="17.100000000000001" customHeight="1">
      <c r="A2" s="402" t="s">
        <v>346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3"/>
      <c r="O2" s="403"/>
      <c r="P2" s="403"/>
      <c r="Q2" s="403"/>
      <c r="R2" s="403"/>
      <c r="S2" s="403"/>
      <c r="T2" s="403"/>
      <c r="U2" s="403"/>
    </row>
    <row r="3" spans="1:21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10" t="s">
        <v>244</v>
      </c>
      <c r="G3" s="411"/>
      <c r="H3" s="411"/>
      <c r="I3" s="411"/>
      <c r="J3" s="411"/>
      <c r="K3" s="411"/>
      <c r="L3" s="412"/>
      <c r="M3" s="413"/>
      <c r="N3" s="404" t="s">
        <v>29</v>
      </c>
      <c r="O3" s="403"/>
      <c r="P3" s="403"/>
      <c r="Q3" s="403"/>
      <c r="R3" s="403"/>
      <c r="S3" s="403"/>
      <c r="T3" s="403"/>
      <c r="U3" s="403"/>
    </row>
    <row r="4" spans="1:21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  <c r="N4" s="397" t="s">
        <v>347</v>
      </c>
      <c r="O4" s="397" t="s">
        <v>326</v>
      </c>
      <c r="P4" s="397" t="s">
        <v>302</v>
      </c>
      <c r="Q4" s="397" t="s">
        <v>306</v>
      </c>
      <c r="R4" s="397" t="s">
        <v>328</v>
      </c>
      <c r="S4" s="397" t="s">
        <v>303</v>
      </c>
      <c r="T4" s="400" t="s">
        <v>428</v>
      </c>
      <c r="U4" s="400" t="s">
        <v>317</v>
      </c>
    </row>
    <row r="5" spans="1:21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  <c r="N5" s="397"/>
      <c r="O5" s="397"/>
      <c r="P5" s="397"/>
      <c r="Q5" s="397"/>
      <c r="R5" s="397"/>
      <c r="S5" s="397"/>
      <c r="T5" s="401"/>
      <c r="U5" s="401"/>
    </row>
    <row r="6" spans="1:21" ht="15" customHeight="1">
      <c r="A6" s="9"/>
      <c r="B6" s="26" t="s">
        <v>88</v>
      </c>
      <c r="C6" s="54"/>
      <c r="D6" s="55"/>
      <c r="E6" s="55"/>
      <c r="F6" s="356">
        <f>F7+F12+F21+F27+F37+F40</f>
        <v>17100</v>
      </c>
      <c r="G6" s="356">
        <f t="shared" ref="G6:L6" si="0">G7+G12+G21+G27+G37+G40</f>
        <v>0</v>
      </c>
      <c r="H6" s="356">
        <f t="shared" si="0"/>
        <v>8000</v>
      </c>
      <c r="I6" s="356">
        <f t="shared" si="0"/>
        <v>1020</v>
      </c>
      <c r="J6" s="356">
        <f t="shared" si="0"/>
        <v>0</v>
      </c>
      <c r="K6" s="356">
        <f t="shared" si="0"/>
        <v>26120</v>
      </c>
      <c r="L6" s="356">
        <f t="shared" si="0"/>
        <v>14972</v>
      </c>
      <c r="M6" s="352">
        <f>SUM(L6/K6)</f>
        <v>0.57320061255742727</v>
      </c>
      <c r="N6" s="356">
        <f>N7+N12+N21+N27+N37+N40</f>
        <v>100370</v>
      </c>
      <c r="O6" s="356">
        <f t="shared" ref="O6:S6" si="1">O7+O12+O21+O27+O37+O40</f>
        <v>0</v>
      </c>
      <c r="P6" s="356">
        <f t="shared" ref="P6:Q6" si="2">P7+P12+P21+P27+P37+P40</f>
        <v>-7000</v>
      </c>
      <c r="Q6" s="356">
        <f t="shared" si="2"/>
        <v>-6300</v>
      </c>
      <c r="R6" s="356">
        <f t="shared" si="1"/>
        <v>0</v>
      </c>
      <c r="S6" s="356">
        <f t="shared" si="1"/>
        <v>87070</v>
      </c>
      <c r="T6" s="356">
        <f>T7+T12+T21+T27</f>
        <v>78546</v>
      </c>
      <c r="U6" s="352">
        <f>SUM(T6/S6)</f>
        <v>0.90210175720684505</v>
      </c>
    </row>
    <row r="7" spans="1:21" ht="15" customHeight="1">
      <c r="A7" s="118"/>
      <c r="B7" s="245">
        <v>1</v>
      </c>
      <c r="C7" s="246" t="s">
        <v>48</v>
      </c>
      <c r="D7" s="247"/>
      <c r="E7" s="247"/>
      <c r="F7" s="248">
        <f t="shared" ref="F7:T7" si="3">F8</f>
        <v>0</v>
      </c>
      <c r="G7" s="248">
        <f t="shared" si="3"/>
        <v>0</v>
      </c>
      <c r="H7" s="248">
        <f t="shared" si="3"/>
        <v>2500</v>
      </c>
      <c r="I7" s="248">
        <f t="shared" si="3"/>
        <v>0</v>
      </c>
      <c r="J7" s="248">
        <f t="shared" si="3"/>
        <v>0</v>
      </c>
      <c r="K7" s="248">
        <f t="shared" si="3"/>
        <v>2500</v>
      </c>
      <c r="L7" s="248">
        <f t="shared" si="3"/>
        <v>0</v>
      </c>
      <c r="M7" s="349">
        <v>0</v>
      </c>
      <c r="N7" s="248">
        <f t="shared" si="3"/>
        <v>4500</v>
      </c>
      <c r="O7" s="248">
        <f t="shared" si="3"/>
        <v>0</v>
      </c>
      <c r="P7" s="248">
        <f t="shared" si="3"/>
        <v>-2500</v>
      </c>
      <c r="Q7" s="248">
        <f t="shared" si="3"/>
        <v>-2000</v>
      </c>
      <c r="R7" s="248">
        <f t="shared" si="3"/>
        <v>0</v>
      </c>
      <c r="S7" s="248">
        <f t="shared" si="3"/>
        <v>0</v>
      </c>
      <c r="T7" s="248">
        <f t="shared" si="3"/>
        <v>0</v>
      </c>
      <c r="U7" s="349">
        <v>0</v>
      </c>
    </row>
    <row r="8" spans="1:21" ht="15" customHeight="1">
      <c r="A8" s="118"/>
      <c r="B8" s="119" t="s">
        <v>271</v>
      </c>
      <c r="C8" s="189" t="s">
        <v>270</v>
      </c>
      <c r="D8" s="193" t="s">
        <v>48</v>
      </c>
      <c r="E8" s="187"/>
      <c r="F8" s="210">
        <f>SUM(F10)</f>
        <v>0</v>
      </c>
      <c r="G8" s="210">
        <f t="shared" ref="G8:K8" si="4">SUM(G10)</f>
        <v>0</v>
      </c>
      <c r="H8" s="210">
        <f t="shared" si="4"/>
        <v>2500</v>
      </c>
      <c r="I8" s="210">
        <f t="shared" si="4"/>
        <v>0</v>
      </c>
      <c r="J8" s="210">
        <f t="shared" si="4"/>
        <v>0</v>
      </c>
      <c r="K8" s="210">
        <f t="shared" si="4"/>
        <v>2500</v>
      </c>
      <c r="L8" s="210">
        <f>SUM(L10)</f>
        <v>0</v>
      </c>
      <c r="M8" s="354">
        <v>0</v>
      </c>
      <c r="N8" s="210">
        <f>SUM(N10:N11)</f>
        <v>4500</v>
      </c>
      <c r="O8" s="210">
        <f t="shared" ref="O8:T8" si="5">SUM(O10:O11)</f>
        <v>0</v>
      </c>
      <c r="P8" s="210">
        <f t="shared" ref="P8:Q8" si="6">SUM(P10:P11)</f>
        <v>-2500</v>
      </c>
      <c r="Q8" s="210">
        <f t="shared" si="6"/>
        <v>-2000</v>
      </c>
      <c r="R8" s="210">
        <f t="shared" si="5"/>
        <v>0</v>
      </c>
      <c r="S8" s="210">
        <f t="shared" si="5"/>
        <v>0</v>
      </c>
      <c r="T8" s="210">
        <f t="shared" si="5"/>
        <v>0</v>
      </c>
      <c r="U8" s="354">
        <v>0</v>
      </c>
    </row>
    <row r="9" spans="1:21" ht="15" hidden="1" customHeight="1">
      <c r="A9" s="118">
        <v>41</v>
      </c>
      <c r="B9" s="119"/>
      <c r="C9" s="188"/>
      <c r="D9" s="105" t="s">
        <v>24</v>
      </c>
      <c r="E9" s="208" t="s">
        <v>202</v>
      </c>
      <c r="F9" s="181">
        <v>0</v>
      </c>
      <c r="G9" s="181"/>
      <c r="H9" s="181"/>
      <c r="I9" s="181"/>
      <c r="J9" s="181"/>
      <c r="K9" s="181"/>
      <c r="L9" s="181">
        <v>0</v>
      </c>
      <c r="M9" s="355">
        <v>0</v>
      </c>
      <c r="N9" s="180">
        <v>0</v>
      </c>
      <c r="O9" s="180">
        <v>0</v>
      </c>
      <c r="P9" s="180">
        <v>0</v>
      </c>
      <c r="Q9" s="181"/>
      <c r="R9" s="181"/>
      <c r="S9" s="180">
        <v>0</v>
      </c>
      <c r="T9" s="180">
        <v>0</v>
      </c>
      <c r="U9" s="355">
        <v>0</v>
      </c>
    </row>
    <row r="10" spans="1:21" ht="15" customHeight="1">
      <c r="A10" s="118">
        <v>41</v>
      </c>
      <c r="B10" s="118"/>
      <c r="C10" s="188"/>
      <c r="D10" s="418" t="s">
        <v>24</v>
      </c>
      <c r="E10" s="441" t="s">
        <v>366</v>
      </c>
      <c r="F10" s="181">
        <v>0</v>
      </c>
      <c r="G10" s="181">
        <v>0</v>
      </c>
      <c r="H10" s="181">
        <v>2500</v>
      </c>
      <c r="I10" s="181">
        <v>0</v>
      </c>
      <c r="J10" s="181">
        <v>0</v>
      </c>
      <c r="K10" s="181">
        <f>SUM(F10:J10)</f>
        <v>2500</v>
      </c>
      <c r="L10" s="181">
        <v>0</v>
      </c>
      <c r="M10" s="355">
        <v>0</v>
      </c>
      <c r="N10" s="180">
        <v>4500</v>
      </c>
      <c r="O10" s="180">
        <v>0</v>
      </c>
      <c r="P10" s="180">
        <v>-2500</v>
      </c>
      <c r="Q10" s="181">
        <v>-2000</v>
      </c>
      <c r="R10" s="181">
        <v>0</v>
      </c>
      <c r="S10" s="180">
        <f>SUM(N10:R10)</f>
        <v>0</v>
      </c>
      <c r="T10" s="180">
        <v>0</v>
      </c>
      <c r="U10" s="355">
        <v>0</v>
      </c>
    </row>
    <row r="11" spans="1:21" ht="15" customHeight="1">
      <c r="A11" s="118" t="s">
        <v>312</v>
      </c>
      <c r="B11" s="118"/>
      <c r="C11" s="188"/>
      <c r="D11" s="437"/>
      <c r="E11" s="440"/>
      <c r="F11" s="181">
        <v>0</v>
      </c>
      <c r="G11" s="181">
        <v>0</v>
      </c>
      <c r="H11" s="181">
        <v>0</v>
      </c>
      <c r="I11" s="181"/>
      <c r="J11" s="181">
        <v>0</v>
      </c>
      <c r="K11" s="181">
        <f>SUM(F11:J11)</f>
        <v>0</v>
      </c>
      <c r="L11" s="181">
        <v>0</v>
      </c>
      <c r="M11" s="355">
        <v>0</v>
      </c>
      <c r="N11" s="180">
        <v>0</v>
      </c>
      <c r="O11" s="180">
        <v>0</v>
      </c>
      <c r="P11" s="180">
        <v>0</v>
      </c>
      <c r="Q11" s="181"/>
      <c r="R11" s="181">
        <v>0</v>
      </c>
      <c r="S11" s="180">
        <f>SUM(N11:R11)</f>
        <v>0</v>
      </c>
      <c r="T11" s="180">
        <v>0</v>
      </c>
      <c r="U11" s="355">
        <v>0</v>
      </c>
    </row>
    <row r="12" spans="1:21" ht="15" customHeight="1">
      <c r="A12" s="118"/>
      <c r="B12" s="278">
        <v>2</v>
      </c>
      <c r="C12" s="279" t="s">
        <v>99</v>
      </c>
      <c r="D12" s="247"/>
      <c r="E12" s="247"/>
      <c r="F12" s="249">
        <f>SUM(F13+F16)</f>
        <v>3500</v>
      </c>
      <c r="G12" s="249">
        <f t="shared" ref="G12:L12" si="7">SUM(G13+G16)</f>
        <v>0</v>
      </c>
      <c r="H12" s="249">
        <f t="shared" si="7"/>
        <v>500</v>
      </c>
      <c r="I12" s="249">
        <f t="shared" si="7"/>
        <v>1020</v>
      </c>
      <c r="J12" s="249">
        <f t="shared" si="7"/>
        <v>0</v>
      </c>
      <c r="K12" s="249">
        <f t="shared" si="7"/>
        <v>5020</v>
      </c>
      <c r="L12" s="249">
        <f t="shared" si="7"/>
        <v>4873</v>
      </c>
      <c r="M12" s="349">
        <f>SUM(L12/K12)</f>
        <v>0.97071713147410355</v>
      </c>
      <c r="N12" s="249">
        <f>SUM(N13+N16)</f>
        <v>28870</v>
      </c>
      <c r="O12" s="249">
        <f t="shared" ref="O12:T12" si="8">SUM(O13+O16)</f>
        <v>0</v>
      </c>
      <c r="P12" s="249">
        <f t="shared" ref="P12:Q12" si="9">SUM(P13+P16)</f>
        <v>0</v>
      </c>
      <c r="Q12" s="249">
        <f t="shared" si="9"/>
        <v>2700</v>
      </c>
      <c r="R12" s="249">
        <f t="shared" si="8"/>
        <v>0</v>
      </c>
      <c r="S12" s="249">
        <f t="shared" si="8"/>
        <v>31570</v>
      </c>
      <c r="T12" s="249">
        <f t="shared" si="8"/>
        <v>25569</v>
      </c>
      <c r="U12" s="349">
        <f>SUM(T12/S12)</f>
        <v>0.80991447576813436</v>
      </c>
    </row>
    <row r="13" spans="1:21" ht="15" customHeight="1">
      <c r="A13" s="118"/>
      <c r="B13" s="119" t="s">
        <v>309</v>
      </c>
      <c r="C13" s="189" t="s">
        <v>247</v>
      </c>
      <c r="D13" s="193" t="s">
        <v>103</v>
      </c>
      <c r="E13" s="187"/>
      <c r="F13" s="195">
        <f>SUM(F14:F15)</f>
        <v>3000</v>
      </c>
      <c r="G13" s="195">
        <f t="shared" ref="G13:K13" si="10">SUM(G14:G15)</f>
        <v>0</v>
      </c>
      <c r="H13" s="195">
        <f t="shared" si="10"/>
        <v>-500</v>
      </c>
      <c r="I13" s="195">
        <f t="shared" si="10"/>
        <v>0</v>
      </c>
      <c r="J13" s="195">
        <f t="shared" si="10"/>
        <v>0</v>
      </c>
      <c r="K13" s="195">
        <f t="shared" si="10"/>
        <v>2500</v>
      </c>
      <c r="L13" s="195">
        <f>L14</f>
        <v>2470</v>
      </c>
      <c r="M13" s="354">
        <f>SUM(L13/K13)</f>
        <v>0.98799999999999999</v>
      </c>
      <c r="N13" s="195">
        <f t="shared" ref="N13:T13" si="11">N14</f>
        <v>0</v>
      </c>
      <c r="O13" s="195">
        <f t="shared" si="11"/>
        <v>0</v>
      </c>
      <c r="P13" s="195">
        <f t="shared" si="11"/>
        <v>0</v>
      </c>
      <c r="Q13" s="195">
        <f t="shared" si="11"/>
        <v>0</v>
      </c>
      <c r="R13" s="195">
        <f t="shared" si="11"/>
        <v>0</v>
      </c>
      <c r="S13" s="195">
        <f t="shared" si="11"/>
        <v>0</v>
      </c>
      <c r="T13" s="195">
        <f t="shared" si="11"/>
        <v>0</v>
      </c>
      <c r="U13" s="354">
        <v>0</v>
      </c>
    </row>
    <row r="14" spans="1:21" ht="15" customHeight="1">
      <c r="A14" s="118">
        <v>41</v>
      </c>
      <c r="B14" s="119"/>
      <c r="C14" s="188"/>
      <c r="D14" s="105" t="s">
        <v>24</v>
      </c>
      <c r="E14" s="192" t="s">
        <v>38</v>
      </c>
      <c r="F14" s="181">
        <v>2500</v>
      </c>
      <c r="G14" s="181">
        <v>0</v>
      </c>
      <c r="H14" s="181">
        <v>0</v>
      </c>
      <c r="I14" s="181">
        <v>0</v>
      </c>
      <c r="J14" s="181">
        <v>0</v>
      </c>
      <c r="K14" s="181">
        <f>SUM(F14:J14)</f>
        <v>2500</v>
      </c>
      <c r="L14" s="181">
        <v>2470</v>
      </c>
      <c r="M14" s="355">
        <f>SUM(L14/K14)</f>
        <v>0.98799999999999999</v>
      </c>
      <c r="N14" s="180">
        <v>0</v>
      </c>
      <c r="O14" s="180">
        <v>0</v>
      </c>
      <c r="P14" s="180">
        <v>0</v>
      </c>
      <c r="Q14" s="181">
        <v>0</v>
      </c>
      <c r="R14" s="181">
        <v>0</v>
      </c>
      <c r="S14" s="180">
        <f>SUM(N14:R14)</f>
        <v>0</v>
      </c>
      <c r="T14" s="180">
        <v>0</v>
      </c>
      <c r="U14" s="355">
        <v>0</v>
      </c>
    </row>
    <row r="15" spans="1:21" ht="15" customHeight="1">
      <c r="A15" s="333">
        <v>41</v>
      </c>
      <c r="B15" s="119"/>
      <c r="C15" s="188"/>
      <c r="D15" s="105" t="s">
        <v>25</v>
      </c>
      <c r="E15" s="33" t="s">
        <v>360</v>
      </c>
      <c r="F15" s="181">
        <v>500</v>
      </c>
      <c r="G15" s="181">
        <v>0</v>
      </c>
      <c r="H15" s="181">
        <v>-500</v>
      </c>
      <c r="I15" s="181">
        <v>0</v>
      </c>
      <c r="J15" s="181">
        <v>0</v>
      </c>
      <c r="K15" s="181">
        <f>SUM(F15:J15)</f>
        <v>0</v>
      </c>
      <c r="L15" s="181">
        <v>0</v>
      </c>
      <c r="M15" s="355">
        <v>0</v>
      </c>
      <c r="N15" s="180">
        <v>0</v>
      </c>
      <c r="O15" s="180">
        <v>0</v>
      </c>
      <c r="P15" s="180">
        <v>0</v>
      </c>
      <c r="Q15" s="181">
        <v>0</v>
      </c>
      <c r="R15" s="181">
        <v>0</v>
      </c>
      <c r="S15" s="180">
        <f>SUM(N15:R15)</f>
        <v>0</v>
      </c>
      <c r="T15" s="180">
        <v>0</v>
      </c>
      <c r="U15" s="355">
        <v>0</v>
      </c>
    </row>
    <row r="16" spans="1:21" ht="15" customHeight="1">
      <c r="A16" s="305"/>
      <c r="B16" s="272" t="s">
        <v>323</v>
      </c>
      <c r="C16" s="335" t="s">
        <v>248</v>
      </c>
      <c r="D16" s="35" t="s">
        <v>322</v>
      </c>
      <c r="E16" s="301"/>
      <c r="F16" s="195">
        <f>SUM(F17:F20)</f>
        <v>500</v>
      </c>
      <c r="G16" s="195">
        <f t="shared" ref="G16:L16" si="12">SUM(G17:G20)</f>
        <v>0</v>
      </c>
      <c r="H16" s="195">
        <f t="shared" si="12"/>
        <v>1000</v>
      </c>
      <c r="I16" s="195">
        <f t="shared" si="12"/>
        <v>1020</v>
      </c>
      <c r="J16" s="195">
        <f t="shared" si="12"/>
        <v>0</v>
      </c>
      <c r="K16" s="195">
        <f t="shared" si="12"/>
        <v>2520</v>
      </c>
      <c r="L16" s="195">
        <f t="shared" si="12"/>
        <v>2403</v>
      </c>
      <c r="M16" s="354">
        <f>SUM(L16/K16)</f>
        <v>0.95357142857142863</v>
      </c>
      <c r="N16" s="195">
        <f>SUM(N17:N20)</f>
        <v>28870</v>
      </c>
      <c r="O16" s="195">
        <f t="shared" ref="O16:T16" si="13">SUM(O17:O20)</f>
        <v>0</v>
      </c>
      <c r="P16" s="195">
        <f t="shared" ref="P16:Q16" si="14">SUM(P17:P20)</f>
        <v>0</v>
      </c>
      <c r="Q16" s="195">
        <f t="shared" si="14"/>
        <v>2700</v>
      </c>
      <c r="R16" s="195">
        <f t="shared" si="13"/>
        <v>0</v>
      </c>
      <c r="S16" s="195">
        <f t="shared" si="13"/>
        <v>31570</v>
      </c>
      <c r="T16" s="195">
        <f t="shared" si="13"/>
        <v>25569</v>
      </c>
      <c r="U16" s="354">
        <f>SUM(T16/S16)</f>
        <v>0.80991447576813436</v>
      </c>
    </row>
    <row r="17" spans="1:23" ht="15" customHeight="1">
      <c r="A17" s="118">
        <v>41</v>
      </c>
      <c r="B17" s="118"/>
      <c r="C17" s="188"/>
      <c r="D17" s="418" t="s">
        <v>26</v>
      </c>
      <c r="E17" s="438" t="s">
        <v>367</v>
      </c>
      <c r="F17" s="181">
        <v>500</v>
      </c>
      <c r="G17" s="181">
        <v>0</v>
      </c>
      <c r="H17" s="181">
        <v>0</v>
      </c>
      <c r="I17" s="181">
        <v>0</v>
      </c>
      <c r="J17" s="181">
        <v>0</v>
      </c>
      <c r="K17" s="181">
        <f>SUM(F17:J17)</f>
        <v>500</v>
      </c>
      <c r="L17" s="181">
        <v>443</v>
      </c>
      <c r="M17" s="355">
        <f>SUM(L17/K17)</f>
        <v>0.88600000000000001</v>
      </c>
      <c r="N17" s="180">
        <v>0</v>
      </c>
      <c r="O17" s="180">
        <v>0</v>
      </c>
      <c r="P17" s="180">
        <v>0</v>
      </c>
      <c r="Q17" s="181">
        <v>0</v>
      </c>
      <c r="R17" s="181">
        <v>0</v>
      </c>
      <c r="S17" s="180">
        <f t="shared" ref="S17" si="15">SUM(N17:R17)</f>
        <v>0</v>
      </c>
      <c r="T17" s="180">
        <v>0</v>
      </c>
      <c r="U17" s="355">
        <v>0</v>
      </c>
    </row>
    <row r="18" spans="1:23" ht="15" customHeight="1">
      <c r="A18" s="118" t="s">
        <v>312</v>
      </c>
      <c r="B18" s="118"/>
      <c r="C18" s="188"/>
      <c r="D18" s="437"/>
      <c r="E18" s="440"/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f>SUM(F18:J18)</f>
        <v>0</v>
      </c>
      <c r="L18" s="181">
        <v>0</v>
      </c>
      <c r="M18" s="355">
        <v>0</v>
      </c>
      <c r="N18" s="180">
        <v>0</v>
      </c>
      <c r="O18" s="180">
        <v>0</v>
      </c>
      <c r="P18" s="180">
        <v>0</v>
      </c>
      <c r="Q18" s="181">
        <v>0</v>
      </c>
      <c r="R18" s="181">
        <v>0</v>
      </c>
      <c r="S18" s="180">
        <f t="shared" ref="S18" si="16">SUM(N18:R18)</f>
        <v>0</v>
      </c>
      <c r="T18" s="180">
        <v>0</v>
      </c>
      <c r="U18" s="355">
        <v>0</v>
      </c>
    </row>
    <row r="19" spans="1:23" ht="15" customHeight="1">
      <c r="A19" s="118">
        <v>41</v>
      </c>
      <c r="B19" s="118"/>
      <c r="C19" s="188"/>
      <c r="D19" s="418" t="s">
        <v>27</v>
      </c>
      <c r="E19" s="438" t="s">
        <v>339</v>
      </c>
      <c r="F19" s="181">
        <v>0</v>
      </c>
      <c r="G19" s="181">
        <v>0</v>
      </c>
      <c r="H19" s="181">
        <v>1000</v>
      </c>
      <c r="I19" s="181">
        <v>1020</v>
      </c>
      <c r="J19" s="181">
        <v>0</v>
      </c>
      <c r="K19" s="181">
        <f t="shared" ref="K19:K20" si="17">SUM(F19:J19)</f>
        <v>2020</v>
      </c>
      <c r="L19" s="181">
        <v>1960</v>
      </c>
      <c r="M19" s="355">
        <f>SUM(L19/K19)</f>
        <v>0.97029702970297027</v>
      </c>
      <c r="N19" s="180">
        <v>8870</v>
      </c>
      <c r="O19" s="180">
        <v>0</v>
      </c>
      <c r="P19" s="180">
        <v>0</v>
      </c>
      <c r="Q19" s="181">
        <v>2700</v>
      </c>
      <c r="R19" s="181">
        <v>0</v>
      </c>
      <c r="S19" s="180">
        <f>SUM(N19:R19)</f>
        <v>11570</v>
      </c>
      <c r="T19" s="180">
        <v>11569</v>
      </c>
      <c r="U19" s="355">
        <f>SUM(T19/S19)</f>
        <v>0.99991356957649091</v>
      </c>
    </row>
    <row r="20" spans="1:23" ht="15" customHeight="1">
      <c r="A20" s="118" t="s">
        <v>423</v>
      </c>
      <c r="B20" s="118"/>
      <c r="C20" s="188"/>
      <c r="D20" s="419"/>
      <c r="E20" s="439"/>
      <c r="F20" s="181">
        <v>0</v>
      </c>
      <c r="G20" s="181">
        <v>0</v>
      </c>
      <c r="H20" s="181">
        <v>0</v>
      </c>
      <c r="I20" s="181"/>
      <c r="J20" s="181">
        <v>0</v>
      </c>
      <c r="K20" s="181">
        <f t="shared" si="17"/>
        <v>0</v>
      </c>
      <c r="L20" s="181">
        <v>0</v>
      </c>
      <c r="M20" s="355">
        <v>0</v>
      </c>
      <c r="N20" s="180">
        <v>20000</v>
      </c>
      <c r="O20" s="180">
        <v>0</v>
      </c>
      <c r="P20" s="180">
        <v>0</v>
      </c>
      <c r="Q20" s="181"/>
      <c r="R20" s="181">
        <v>0</v>
      </c>
      <c r="S20" s="180">
        <f>SUM(N20:R20)</f>
        <v>20000</v>
      </c>
      <c r="T20" s="180">
        <v>14000</v>
      </c>
      <c r="U20" s="355">
        <f>SUM(T20/S20)</f>
        <v>0.7</v>
      </c>
    </row>
    <row r="21" spans="1:23" ht="15" customHeight="1">
      <c r="A21" s="118"/>
      <c r="B21" s="245">
        <v>3</v>
      </c>
      <c r="C21" s="432" t="s">
        <v>8</v>
      </c>
      <c r="D21" s="444"/>
      <c r="E21" s="445"/>
      <c r="F21" s="248">
        <f t="shared" ref="F21:T21" si="18">F22</f>
        <v>4100</v>
      </c>
      <c r="G21" s="248">
        <f t="shared" si="18"/>
        <v>0</v>
      </c>
      <c r="H21" s="248">
        <f t="shared" si="18"/>
        <v>0</v>
      </c>
      <c r="I21" s="248">
        <f t="shared" si="18"/>
        <v>0</v>
      </c>
      <c r="J21" s="248">
        <f t="shared" si="18"/>
        <v>0</v>
      </c>
      <c r="K21" s="248">
        <f t="shared" si="18"/>
        <v>4100</v>
      </c>
      <c r="L21" s="248">
        <f t="shared" si="18"/>
        <v>3107</v>
      </c>
      <c r="M21" s="349">
        <f>SUM(L21/K21)</f>
        <v>0.75780487804878049</v>
      </c>
      <c r="N21" s="248">
        <f t="shared" si="18"/>
        <v>0</v>
      </c>
      <c r="O21" s="248">
        <f t="shared" si="18"/>
        <v>0</v>
      </c>
      <c r="P21" s="248">
        <f t="shared" si="18"/>
        <v>0</v>
      </c>
      <c r="Q21" s="248">
        <f t="shared" si="18"/>
        <v>0</v>
      </c>
      <c r="R21" s="248">
        <f t="shared" si="18"/>
        <v>0</v>
      </c>
      <c r="S21" s="248">
        <f t="shared" si="18"/>
        <v>0</v>
      </c>
      <c r="T21" s="248">
        <f t="shared" si="18"/>
        <v>0</v>
      </c>
      <c r="U21" s="349">
        <v>0</v>
      </c>
    </row>
    <row r="22" spans="1:23" ht="15" customHeight="1">
      <c r="A22" s="118"/>
      <c r="B22" s="119" t="s">
        <v>269</v>
      </c>
      <c r="C22" s="189" t="s">
        <v>247</v>
      </c>
      <c r="D22" s="193" t="s">
        <v>103</v>
      </c>
      <c r="E22" s="187"/>
      <c r="F22" s="179">
        <f>SUM(F23:F26)</f>
        <v>4100</v>
      </c>
      <c r="G22" s="179">
        <f t="shared" ref="G22:L22" si="19">SUM(G23:G26)</f>
        <v>0</v>
      </c>
      <c r="H22" s="179">
        <f t="shared" si="19"/>
        <v>0</v>
      </c>
      <c r="I22" s="179">
        <f t="shared" si="19"/>
        <v>0</v>
      </c>
      <c r="J22" s="179">
        <f t="shared" si="19"/>
        <v>0</v>
      </c>
      <c r="K22" s="179">
        <f t="shared" si="19"/>
        <v>4100</v>
      </c>
      <c r="L22" s="179">
        <f t="shared" si="19"/>
        <v>3107</v>
      </c>
      <c r="M22" s="354">
        <f>SUM(L22/K22)</f>
        <v>0.75780487804878049</v>
      </c>
      <c r="N22" s="179">
        <f>SUM(N23:N26)</f>
        <v>0</v>
      </c>
      <c r="O22" s="179">
        <f t="shared" ref="O22:T22" si="20">SUM(O23:O26)</f>
        <v>0</v>
      </c>
      <c r="P22" s="179">
        <f t="shared" ref="P22:Q22" si="21">SUM(P23:P26)</f>
        <v>0</v>
      </c>
      <c r="Q22" s="179">
        <f t="shared" si="21"/>
        <v>0</v>
      </c>
      <c r="R22" s="179">
        <f t="shared" si="20"/>
        <v>0</v>
      </c>
      <c r="S22" s="179">
        <f t="shared" si="20"/>
        <v>0</v>
      </c>
      <c r="T22" s="179">
        <f t="shared" si="20"/>
        <v>0</v>
      </c>
      <c r="U22" s="354">
        <v>0</v>
      </c>
    </row>
    <row r="23" spans="1:23" ht="15" customHeight="1">
      <c r="A23" s="118">
        <v>41</v>
      </c>
      <c r="B23" s="105"/>
      <c r="C23" s="188"/>
      <c r="D23" s="105" t="s">
        <v>24</v>
      </c>
      <c r="E23" s="208" t="s">
        <v>368</v>
      </c>
      <c r="F23" s="181">
        <v>2000</v>
      </c>
      <c r="G23" s="181"/>
      <c r="H23" s="181"/>
      <c r="I23" s="181"/>
      <c r="J23" s="181"/>
      <c r="K23" s="181">
        <f>SUM(F23:J23)</f>
        <v>2000</v>
      </c>
      <c r="L23" s="181">
        <v>1992</v>
      </c>
      <c r="M23" s="355">
        <f>SUM(L23/K23)</f>
        <v>0.996</v>
      </c>
      <c r="N23" s="180">
        <v>0</v>
      </c>
      <c r="O23" s="180">
        <v>0</v>
      </c>
      <c r="P23" s="180">
        <v>0</v>
      </c>
      <c r="Q23" s="181"/>
      <c r="R23" s="181">
        <v>0</v>
      </c>
      <c r="S23" s="180">
        <v>0</v>
      </c>
      <c r="T23" s="180">
        <v>0</v>
      </c>
      <c r="U23" s="355">
        <v>0</v>
      </c>
    </row>
    <row r="24" spans="1:23" ht="15" customHeight="1">
      <c r="A24" s="118">
        <v>41</v>
      </c>
      <c r="B24" s="134"/>
      <c r="C24" s="188"/>
      <c r="D24" s="105" t="s">
        <v>25</v>
      </c>
      <c r="E24" s="208" t="s">
        <v>340</v>
      </c>
      <c r="F24" s="181">
        <v>600</v>
      </c>
      <c r="G24" s="181">
        <v>0</v>
      </c>
      <c r="H24" s="181">
        <v>0</v>
      </c>
      <c r="I24" s="181">
        <v>0</v>
      </c>
      <c r="J24" s="181">
        <v>0</v>
      </c>
      <c r="K24" s="181">
        <f>SUM(F24:J24)</f>
        <v>600</v>
      </c>
      <c r="L24" s="181">
        <v>525</v>
      </c>
      <c r="M24" s="355">
        <f>SUM(L24/K24)</f>
        <v>0.875</v>
      </c>
      <c r="N24" s="180">
        <v>0</v>
      </c>
      <c r="O24" s="180">
        <v>0</v>
      </c>
      <c r="P24" s="180">
        <v>0</v>
      </c>
      <c r="Q24" s="181">
        <v>0</v>
      </c>
      <c r="R24" s="181">
        <v>0</v>
      </c>
      <c r="S24" s="180">
        <f>SUM(N24:R24)</f>
        <v>0</v>
      </c>
      <c r="T24" s="180">
        <v>0</v>
      </c>
      <c r="U24" s="355">
        <v>0</v>
      </c>
    </row>
    <row r="25" spans="1:23" ht="15" customHeight="1">
      <c r="A25" s="118">
        <v>41</v>
      </c>
      <c r="B25" s="134"/>
      <c r="C25" s="188"/>
      <c r="D25" s="105" t="s">
        <v>26</v>
      </c>
      <c r="E25" s="208" t="s">
        <v>341</v>
      </c>
      <c r="F25" s="181">
        <v>0</v>
      </c>
      <c r="G25" s="181">
        <v>0</v>
      </c>
      <c r="H25" s="181">
        <v>0</v>
      </c>
      <c r="I25" s="181"/>
      <c r="J25" s="181">
        <v>0</v>
      </c>
      <c r="K25" s="181">
        <f>SUM(F25:J25)</f>
        <v>0</v>
      </c>
      <c r="L25" s="181">
        <v>0</v>
      </c>
      <c r="M25" s="355">
        <v>0</v>
      </c>
      <c r="N25" s="180">
        <v>0</v>
      </c>
      <c r="O25" s="180">
        <v>0</v>
      </c>
      <c r="P25" s="180">
        <v>0</v>
      </c>
      <c r="Q25" s="181"/>
      <c r="R25" s="181">
        <v>0</v>
      </c>
      <c r="S25" s="180">
        <v>0</v>
      </c>
      <c r="T25" s="180">
        <v>0</v>
      </c>
      <c r="U25" s="355">
        <v>0</v>
      </c>
    </row>
    <row r="26" spans="1:23" ht="15" customHeight="1">
      <c r="A26" s="118">
        <v>41</v>
      </c>
      <c r="B26" s="134"/>
      <c r="C26" s="188"/>
      <c r="D26" s="118">
        <v>4</v>
      </c>
      <c r="E26" s="208" t="s">
        <v>100</v>
      </c>
      <c r="F26" s="181">
        <v>1500</v>
      </c>
      <c r="G26" s="181">
        <v>0</v>
      </c>
      <c r="H26" s="181">
        <v>0</v>
      </c>
      <c r="I26" s="181"/>
      <c r="J26" s="181">
        <v>0</v>
      </c>
      <c r="K26" s="181">
        <f>SUM(F26:J26)</f>
        <v>1500</v>
      </c>
      <c r="L26" s="181">
        <v>590</v>
      </c>
      <c r="M26" s="355">
        <f>SUM(L26/K26)</f>
        <v>0.39333333333333331</v>
      </c>
      <c r="N26" s="180">
        <v>0</v>
      </c>
      <c r="O26" s="180">
        <v>0</v>
      </c>
      <c r="P26" s="180">
        <v>0</v>
      </c>
      <c r="Q26" s="181"/>
      <c r="R26" s="181">
        <v>0</v>
      </c>
      <c r="S26" s="180">
        <v>0</v>
      </c>
      <c r="T26" s="180">
        <v>0</v>
      </c>
      <c r="U26" s="355">
        <v>0</v>
      </c>
    </row>
    <row r="27" spans="1:23" ht="15" customHeight="1">
      <c r="A27" s="118"/>
      <c r="B27" s="245">
        <v>4</v>
      </c>
      <c r="C27" s="435" t="s">
        <v>9</v>
      </c>
      <c r="D27" s="436"/>
      <c r="E27" s="436"/>
      <c r="F27" s="248">
        <f>F28</f>
        <v>3000</v>
      </c>
      <c r="G27" s="248">
        <f t="shared" ref="G27:T27" si="22">G28</f>
        <v>0</v>
      </c>
      <c r="H27" s="248">
        <f t="shared" si="22"/>
        <v>2500</v>
      </c>
      <c r="I27" s="248">
        <f t="shared" si="22"/>
        <v>0</v>
      </c>
      <c r="J27" s="248">
        <f t="shared" si="22"/>
        <v>0</v>
      </c>
      <c r="K27" s="248">
        <f t="shared" si="22"/>
        <v>5500</v>
      </c>
      <c r="L27" s="248">
        <f>L28</f>
        <v>3809</v>
      </c>
      <c r="M27" s="349">
        <f>SUM(L27/K27)</f>
        <v>0.69254545454545458</v>
      </c>
      <c r="N27" s="248">
        <f t="shared" si="22"/>
        <v>62000</v>
      </c>
      <c r="O27" s="248">
        <f t="shared" si="22"/>
        <v>0</v>
      </c>
      <c r="P27" s="248">
        <f t="shared" si="22"/>
        <v>-2000</v>
      </c>
      <c r="Q27" s="248">
        <f t="shared" si="22"/>
        <v>-7000</v>
      </c>
      <c r="R27" s="248">
        <f t="shared" si="22"/>
        <v>0</v>
      </c>
      <c r="S27" s="248">
        <f t="shared" si="22"/>
        <v>53000</v>
      </c>
      <c r="T27" s="248">
        <f t="shared" si="22"/>
        <v>52977</v>
      </c>
      <c r="U27" s="349">
        <f>SUM(T27/S27)</f>
        <v>0.99956603773584907</v>
      </c>
    </row>
    <row r="28" spans="1:23" ht="15" customHeight="1">
      <c r="A28" s="118"/>
      <c r="B28" s="119" t="s">
        <v>268</v>
      </c>
      <c r="C28" s="189" t="s">
        <v>265</v>
      </c>
      <c r="D28" s="193" t="s">
        <v>47</v>
      </c>
      <c r="E28" s="187"/>
      <c r="F28" s="179">
        <f t="shared" ref="F28:L28" si="23">SUM(F29:F36)</f>
        <v>3000</v>
      </c>
      <c r="G28" s="179">
        <f t="shared" si="23"/>
        <v>0</v>
      </c>
      <c r="H28" s="179">
        <f t="shared" si="23"/>
        <v>2500</v>
      </c>
      <c r="I28" s="179">
        <f t="shared" si="23"/>
        <v>0</v>
      </c>
      <c r="J28" s="179">
        <f t="shared" si="23"/>
        <v>0</v>
      </c>
      <c r="K28" s="179">
        <f t="shared" si="23"/>
        <v>5500</v>
      </c>
      <c r="L28" s="179">
        <f t="shared" si="23"/>
        <v>3809</v>
      </c>
      <c r="M28" s="354">
        <f>SUM(L28/K28)</f>
        <v>0.69254545454545458</v>
      </c>
      <c r="N28" s="179">
        <f t="shared" ref="N28:T28" si="24">SUM(N29:N36)</f>
        <v>62000</v>
      </c>
      <c r="O28" s="179">
        <f t="shared" si="24"/>
        <v>0</v>
      </c>
      <c r="P28" s="179">
        <f t="shared" ref="P28" si="25">SUM(P29:P36)</f>
        <v>-2000</v>
      </c>
      <c r="Q28" s="179">
        <f t="shared" ref="Q28" si="26">SUM(Q29:Q36)</f>
        <v>-7000</v>
      </c>
      <c r="R28" s="179">
        <f t="shared" si="24"/>
        <v>0</v>
      </c>
      <c r="S28" s="179">
        <f t="shared" si="24"/>
        <v>53000</v>
      </c>
      <c r="T28" s="179">
        <f t="shared" si="24"/>
        <v>52977</v>
      </c>
      <c r="U28" s="354">
        <f>SUM(T28/S28)</f>
        <v>0.99956603773584907</v>
      </c>
    </row>
    <row r="29" spans="1:23" ht="15" customHeight="1">
      <c r="A29" s="118">
        <v>41</v>
      </c>
      <c r="B29" s="119"/>
      <c r="C29" s="211"/>
      <c r="D29" s="105" t="s">
        <v>24</v>
      </c>
      <c r="E29" s="191" t="s">
        <v>240</v>
      </c>
      <c r="F29" s="183">
        <v>2500</v>
      </c>
      <c r="G29" s="183">
        <v>0</v>
      </c>
      <c r="H29" s="183">
        <v>0</v>
      </c>
      <c r="I29" s="183">
        <v>0</v>
      </c>
      <c r="J29" s="183">
        <v>0</v>
      </c>
      <c r="K29" s="181">
        <f>SUM(F29:J29)</f>
        <v>2500</v>
      </c>
      <c r="L29" s="183">
        <v>1382</v>
      </c>
      <c r="M29" s="355">
        <f>SUM(L29/K29)</f>
        <v>0.55279999999999996</v>
      </c>
      <c r="N29" s="198">
        <v>0</v>
      </c>
      <c r="O29" s="198">
        <v>0</v>
      </c>
      <c r="P29" s="198">
        <v>0</v>
      </c>
      <c r="Q29" s="183">
        <v>0</v>
      </c>
      <c r="R29" s="183">
        <v>0</v>
      </c>
      <c r="S29" s="180">
        <f>SUM(N29:R29)</f>
        <v>0</v>
      </c>
      <c r="T29" s="198">
        <v>0</v>
      </c>
      <c r="U29" s="355">
        <v>0</v>
      </c>
      <c r="W29" s="22"/>
    </row>
    <row r="30" spans="1:23" ht="15" hidden="1" customHeight="1">
      <c r="A30" s="118">
        <v>41</v>
      </c>
      <c r="B30" s="119"/>
      <c r="C30" s="188"/>
      <c r="D30" s="118">
        <v>3</v>
      </c>
      <c r="E30" s="212" t="s">
        <v>145</v>
      </c>
      <c r="F30" s="190">
        <v>0</v>
      </c>
      <c r="G30" s="190"/>
      <c r="H30" s="190"/>
      <c r="I30" s="196"/>
      <c r="J30" s="196"/>
      <c r="K30" s="181">
        <f t="shared" ref="K30:K36" si="27">SUM(F30:J30)</f>
        <v>0</v>
      </c>
      <c r="L30" s="190">
        <v>0</v>
      </c>
      <c r="M30" s="355">
        <v>0</v>
      </c>
      <c r="N30" s="209">
        <v>0</v>
      </c>
      <c r="O30" s="209">
        <v>0</v>
      </c>
      <c r="P30" s="209">
        <v>0</v>
      </c>
      <c r="Q30" s="190"/>
      <c r="R30" s="190"/>
      <c r="S30" s="180">
        <f t="shared" ref="S30:S36" si="28">SUM(N30:R30)</f>
        <v>0</v>
      </c>
      <c r="T30" s="209">
        <v>0</v>
      </c>
      <c r="U30" s="355">
        <v>0</v>
      </c>
    </row>
    <row r="31" spans="1:23" ht="15" customHeight="1">
      <c r="A31" s="118">
        <v>41</v>
      </c>
      <c r="B31" s="119"/>
      <c r="C31" s="188"/>
      <c r="D31" s="430">
        <v>4</v>
      </c>
      <c r="E31" s="416" t="s">
        <v>369</v>
      </c>
      <c r="F31" s="196">
        <v>500</v>
      </c>
      <c r="G31" s="196">
        <v>0</v>
      </c>
      <c r="H31" s="196">
        <v>0</v>
      </c>
      <c r="I31" s="181">
        <v>0</v>
      </c>
      <c r="J31" s="196">
        <v>0</v>
      </c>
      <c r="K31" s="181">
        <f t="shared" ref="K31" si="29">SUM(F31:J31)</f>
        <v>500</v>
      </c>
      <c r="L31" s="196">
        <v>0</v>
      </c>
      <c r="M31" s="355">
        <v>0</v>
      </c>
      <c r="N31" s="181">
        <v>30000</v>
      </c>
      <c r="O31" s="181">
        <v>0</v>
      </c>
      <c r="P31" s="181">
        <v>-15000</v>
      </c>
      <c r="Q31" s="181">
        <v>-7000</v>
      </c>
      <c r="R31" s="196">
        <v>0</v>
      </c>
      <c r="S31" s="180">
        <f t="shared" ref="S31" si="30">SUM(N31:R31)</f>
        <v>8000</v>
      </c>
      <c r="T31" s="181">
        <v>8000</v>
      </c>
      <c r="U31" s="355">
        <f>T31/S31</f>
        <v>1</v>
      </c>
    </row>
    <row r="32" spans="1:23" s="70" customFormat="1" ht="15" customHeight="1">
      <c r="A32" s="118" t="s">
        <v>312</v>
      </c>
      <c r="B32" s="119"/>
      <c r="C32" s="188"/>
      <c r="D32" s="437"/>
      <c r="E32" s="442"/>
      <c r="F32" s="196">
        <v>0</v>
      </c>
      <c r="G32" s="196">
        <v>0</v>
      </c>
      <c r="H32" s="196">
        <v>0</v>
      </c>
      <c r="I32" s="181">
        <v>0</v>
      </c>
      <c r="J32" s="196">
        <v>0</v>
      </c>
      <c r="K32" s="181">
        <f t="shared" si="27"/>
        <v>0</v>
      </c>
      <c r="L32" s="196">
        <v>0</v>
      </c>
      <c r="M32" s="355">
        <v>0</v>
      </c>
      <c r="N32" s="181">
        <v>0</v>
      </c>
      <c r="O32" s="181">
        <v>0</v>
      </c>
      <c r="P32" s="181">
        <v>15000</v>
      </c>
      <c r="Q32" s="196">
        <v>0</v>
      </c>
      <c r="R32" s="196">
        <v>0</v>
      </c>
      <c r="S32" s="180">
        <f t="shared" si="28"/>
        <v>15000</v>
      </c>
      <c r="T32" s="181">
        <v>14983</v>
      </c>
      <c r="U32" s="355">
        <f>T32/S32</f>
        <v>0.99886666666666668</v>
      </c>
    </row>
    <row r="33" spans="1:21" s="70" customFormat="1" ht="15" customHeight="1">
      <c r="A33" s="118">
        <v>41</v>
      </c>
      <c r="B33" s="119"/>
      <c r="C33" s="188"/>
      <c r="D33" s="118">
        <v>5</v>
      </c>
      <c r="E33" s="212" t="s">
        <v>310</v>
      </c>
      <c r="F33" s="196">
        <v>0</v>
      </c>
      <c r="G33" s="190">
        <v>0</v>
      </c>
      <c r="H33" s="196">
        <v>500</v>
      </c>
      <c r="I33" s="181">
        <v>0</v>
      </c>
      <c r="J33" s="196">
        <v>0</v>
      </c>
      <c r="K33" s="181">
        <f t="shared" si="27"/>
        <v>500</v>
      </c>
      <c r="L33" s="190">
        <v>427</v>
      </c>
      <c r="M33" s="355">
        <f>SUM(L33/K33)</f>
        <v>0.85399999999999998</v>
      </c>
      <c r="N33" s="209">
        <v>0</v>
      </c>
      <c r="O33" s="209">
        <v>0</v>
      </c>
      <c r="P33" s="209">
        <v>0</v>
      </c>
      <c r="Q33" s="190">
        <v>0</v>
      </c>
      <c r="R33" s="190">
        <v>0</v>
      </c>
      <c r="S33" s="180">
        <f t="shared" si="28"/>
        <v>0</v>
      </c>
      <c r="T33" s="209">
        <v>0</v>
      </c>
      <c r="U33" s="355">
        <v>0</v>
      </c>
    </row>
    <row r="34" spans="1:21" s="70" customFormat="1" ht="15" customHeight="1">
      <c r="A34" s="118">
        <v>41</v>
      </c>
      <c r="B34" s="119"/>
      <c r="C34" s="188"/>
      <c r="D34" s="430">
        <v>7</v>
      </c>
      <c r="E34" s="212" t="s">
        <v>370</v>
      </c>
      <c r="F34" s="196">
        <v>0</v>
      </c>
      <c r="G34" s="190">
        <v>0</v>
      </c>
      <c r="H34" s="190">
        <v>2000</v>
      </c>
      <c r="I34" s="181">
        <v>0</v>
      </c>
      <c r="J34" s="196">
        <v>0</v>
      </c>
      <c r="K34" s="181">
        <f t="shared" si="27"/>
        <v>2000</v>
      </c>
      <c r="L34" s="209">
        <v>2000</v>
      </c>
      <c r="M34" s="355">
        <f>SUM(L34/K34)</f>
        <v>1</v>
      </c>
      <c r="N34" s="209">
        <v>27000</v>
      </c>
      <c r="O34" s="209">
        <v>0</v>
      </c>
      <c r="P34" s="209">
        <v>-17000</v>
      </c>
      <c r="Q34" s="196">
        <v>0</v>
      </c>
      <c r="R34" s="196">
        <v>0</v>
      </c>
      <c r="S34" s="180">
        <f t="shared" si="28"/>
        <v>10000</v>
      </c>
      <c r="T34" s="209">
        <v>9995</v>
      </c>
      <c r="U34" s="355">
        <f>T34/S34</f>
        <v>0.99950000000000006</v>
      </c>
    </row>
    <row r="35" spans="1:21" s="70" customFormat="1" ht="15" customHeight="1">
      <c r="A35" s="118" t="s">
        <v>312</v>
      </c>
      <c r="B35" s="119"/>
      <c r="C35" s="188"/>
      <c r="D35" s="431"/>
      <c r="E35" s="212" t="s">
        <v>9</v>
      </c>
      <c r="F35" s="190">
        <v>0</v>
      </c>
      <c r="G35" s="190">
        <v>0</v>
      </c>
      <c r="H35" s="190">
        <v>0</v>
      </c>
      <c r="I35" s="181">
        <v>0</v>
      </c>
      <c r="J35" s="196">
        <v>0</v>
      </c>
      <c r="K35" s="181">
        <f t="shared" ref="K35" si="31">SUM(F35:J35)</f>
        <v>0</v>
      </c>
      <c r="L35" s="209">
        <v>0</v>
      </c>
      <c r="M35" s="355">
        <v>0</v>
      </c>
      <c r="N35" s="209">
        <v>0</v>
      </c>
      <c r="O35" s="209">
        <v>0</v>
      </c>
      <c r="P35" s="209">
        <v>15000</v>
      </c>
      <c r="Q35" s="196">
        <v>0</v>
      </c>
      <c r="R35" s="196">
        <v>0</v>
      </c>
      <c r="S35" s="180">
        <f t="shared" ref="S35" si="32">SUM(N35:R35)</f>
        <v>15000</v>
      </c>
      <c r="T35" s="209">
        <v>14999</v>
      </c>
      <c r="U35" s="355">
        <f>T35/S35</f>
        <v>0.99993333333333334</v>
      </c>
    </row>
    <row r="36" spans="1:21" s="70" customFormat="1" ht="15" customHeight="1">
      <c r="A36" s="118">
        <v>41</v>
      </c>
      <c r="B36" s="119"/>
      <c r="C36" s="188"/>
      <c r="D36" s="118">
        <v>9</v>
      </c>
      <c r="E36" s="212" t="s">
        <v>371</v>
      </c>
      <c r="F36" s="190">
        <v>0</v>
      </c>
      <c r="G36" s="190">
        <v>0</v>
      </c>
      <c r="H36" s="190">
        <v>0</v>
      </c>
      <c r="I36" s="181">
        <v>0</v>
      </c>
      <c r="J36" s="196">
        <v>0</v>
      </c>
      <c r="K36" s="181">
        <f t="shared" si="27"/>
        <v>0</v>
      </c>
      <c r="L36" s="209">
        <v>0</v>
      </c>
      <c r="M36" s="355">
        <v>0</v>
      </c>
      <c r="N36" s="209">
        <v>5000</v>
      </c>
      <c r="O36" s="209">
        <v>0</v>
      </c>
      <c r="P36" s="209">
        <v>0</v>
      </c>
      <c r="Q36" s="196">
        <v>0</v>
      </c>
      <c r="R36" s="196">
        <v>0</v>
      </c>
      <c r="S36" s="180">
        <f t="shared" si="28"/>
        <v>5000</v>
      </c>
      <c r="T36" s="209">
        <v>5000</v>
      </c>
      <c r="U36" s="355">
        <f>T36/S36</f>
        <v>1</v>
      </c>
    </row>
    <row r="37" spans="1:21" ht="15" customHeight="1">
      <c r="A37" s="118"/>
      <c r="B37" s="245">
        <v>5</v>
      </c>
      <c r="C37" s="432" t="s">
        <v>372</v>
      </c>
      <c r="D37" s="433"/>
      <c r="E37" s="434"/>
      <c r="F37" s="248">
        <f t="shared" ref="F37:T37" si="33">F38</f>
        <v>500</v>
      </c>
      <c r="G37" s="248">
        <f t="shared" si="33"/>
        <v>0</v>
      </c>
      <c r="H37" s="248">
        <f t="shared" si="33"/>
        <v>2500</v>
      </c>
      <c r="I37" s="248">
        <f t="shared" si="33"/>
        <v>0</v>
      </c>
      <c r="J37" s="248">
        <f t="shared" si="33"/>
        <v>0</v>
      </c>
      <c r="K37" s="248">
        <f t="shared" si="33"/>
        <v>3000</v>
      </c>
      <c r="L37" s="248">
        <f t="shared" si="33"/>
        <v>2783</v>
      </c>
      <c r="M37" s="349">
        <f t="shared" ref="M37:M43" si="34">SUM(L37/K37)</f>
        <v>0.92766666666666664</v>
      </c>
      <c r="N37" s="248">
        <f t="shared" si="33"/>
        <v>2500</v>
      </c>
      <c r="O37" s="248">
        <f t="shared" si="33"/>
        <v>0</v>
      </c>
      <c r="P37" s="248">
        <f t="shared" si="33"/>
        <v>-2500</v>
      </c>
      <c r="Q37" s="248">
        <f t="shared" si="33"/>
        <v>0</v>
      </c>
      <c r="R37" s="248">
        <f t="shared" si="33"/>
        <v>0</v>
      </c>
      <c r="S37" s="248">
        <f t="shared" si="33"/>
        <v>0</v>
      </c>
      <c r="T37" s="248">
        <f t="shared" si="33"/>
        <v>0</v>
      </c>
      <c r="U37" s="349">
        <v>0</v>
      </c>
    </row>
    <row r="38" spans="1:21" ht="15" customHeight="1">
      <c r="A38" s="118"/>
      <c r="B38" s="119" t="s">
        <v>373</v>
      </c>
      <c r="C38" s="189" t="s">
        <v>248</v>
      </c>
      <c r="D38" s="193" t="s">
        <v>322</v>
      </c>
      <c r="E38" s="187"/>
      <c r="F38" s="179">
        <f>SUM(F39)</f>
        <v>500</v>
      </c>
      <c r="G38" s="179">
        <f t="shared" ref="G38:K38" si="35">SUM(G39)</f>
        <v>0</v>
      </c>
      <c r="H38" s="179">
        <f t="shared" si="35"/>
        <v>2500</v>
      </c>
      <c r="I38" s="179">
        <f t="shared" si="35"/>
        <v>0</v>
      </c>
      <c r="J38" s="179">
        <f t="shared" si="35"/>
        <v>0</v>
      </c>
      <c r="K38" s="179">
        <f t="shared" si="35"/>
        <v>3000</v>
      </c>
      <c r="L38" s="179">
        <f t="shared" ref="L38" si="36">SUM(L39)</f>
        <v>2783</v>
      </c>
      <c r="M38" s="354">
        <f t="shared" si="34"/>
        <v>0.92766666666666664</v>
      </c>
      <c r="N38" s="179">
        <f>SUM(N39)</f>
        <v>2500</v>
      </c>
      <c r="O38" s="179">
        <f t="shared" ref="O38:Q38" si="37">SUM(O39)</f>
        <v>0</v>
      </c>
      <c r="P38" s="179">
        <f t="shared" si="37"/>
        <v>-2500</v>
      </c>
      <c r="Q38" s="179">
        <f t="shared" si="37"/>
        <v>0</v>
      </c>
      <c r="R38" s="179">
        <f t="shared" ref="R38" si="38">SUM(R39)</f>
        <v>0</v>
      </c>
      <c r="S38" s="179">
        <f t="shared" ref="S38" si="39">SUM(S39)</f>
        <v>0</v>
      </c>
      <c r="T38" s="179">
        <f t="shared" ref="T38" si="40">SUM(T39)</f>
        <v>0</v>
      </c>
      <c r="U38" s="354">
        <v>0</v>
      </c>
    </row>
    <row r="39" spans="1:21" ht="15" customHeight="1">
      <c r="A39" s="118">
        <v>41</v>
      </c>
      <c r="B39" s="134"/>
      <c r="C39" s="188"/>
      <c r="D39" s="105" t="s">
        <v>24</v>
      </c>
      <c r="E39" s="186" t="s">
        <v>374</v>
      </c>
      <c r="F39" s="181">
        <v>500</v>
      </c>
      <c r="G39" s="181">
        <v>0</v>
      </c>
      <c r="H39" s="181">
        <v>2500</v>
      </c>
      <c r="I39" s="181"/>
      <c r="J39" s="181">
        <v>0</v>
      </c>
      <c r="K39" s="181">
        <f t="shared" ref="K39" si="41">SUM(F39:J39)</f>
        <v>3000</v>
      </c>
      <c r="L39" s="181">
        <v>2783</v>
      </c>
      <c r="M39" s="355">
        <f t="shared" si="34"/>
        <v>0.92766666666666664</v>
      </c>
      <c r="N39" s="180">
        <v>2500</v>
      </c>
      <c r="O39" s="180">
        <v>0</v>
      </c>
      <c r="P39" s="180">
        <v>-2500</v>
      </c>
      <c r="Q39" s="181"/>
      <c r="R39" s="181">
        <v>0</v>
      </c>
      <c r="S39" s="180">
        <f>SUM(N39:R39)</f>
        <v>0</v>
      </c>
      <c r="T39" s="180">
        <v>0</v>
      </c>
      <c r="U39" s="355">
        <v>0</v>
      </c>
    </row>
    <row r="40" spans="1:21" ht="15" customHeight="1">
      <c r="A40" s="118"/>
      <c r="B40" s="245">
        <v>6</v>
      </c>
      <c r="C40" s="435" t="s">
        <v>375</v>
      </c>
      <c r="D40" s="436"/>
      <c r="E40" s="436"/>
      <c r="F40" s="248">
        <f t="shared" ref="F40:T40" si="42">F41</f>
        <v>6000</v>
      </c>
      <c r="G40" s="248">
        <f t="shared" si="42"/>
        <v>0</v>
      </c>
      <c r="H40" s="248">
        <f t="shared" si="42"/>
        <v>0</v>
      </c>
      <c r="I40" s="248">
        <f t="shared" si="42"/>
        <v>0</v>
      </c>
      <c r="J40" s="248">
        <f t="shared" si="42"/>
        <v>0</v>
      </c>
      <c r="K40" s="248">
        <f t="shared" si="42"/>
        <v>6000</v>
      </c>
      <c r="L40" s="248">
        <f t="shared" si="42"/>
        <v>400</v>
      </c>
      <c r="M40" s="349">
        <f t="shared" si="34"/>
        <v>6.6666666666666666E-2</v>
      </c>
      <c r="N40" s="248">
        <f t="shared" si="42"/>
        <v>2500</v>
      </c>
      <c r="O40" s="248">
        <f t="shared" si="42"/>
        <v>0</v>
      </c>
      <c r="P40" s="248">
        <f t="shared" si="42"/>
        <v>0</v>
      </c>
      <c r="Q40" s="248">
        <f t="shared" si="42"/>
        <v>0</v>
      </c>
      <c r="R40" s="248">
        <f t="shared" si="42"/>
        <v>0</v>
      </c>
      <c r="S40" s="248">
        <f t="shared" si="42"/>
        <v>2500</v>
      </c>
      <c r="T40" s="248">
        <f t="shared" si="42"/>
        <v>0</v>
      </c>
      <c r="U40" s="349">
        <v>0</v>
      </c>
    </row>
    <row r="41" spans="1:21" ht="15" customHeight="1">
      <c r="A41" s="118"/>
      <c r="B41" s="119" t="s">
        <v>376</v>
      </c>
      <c r="C41" s="189" t="s">
        <v>248</v>
      </c>
      <c r="D41" s="193" t="s">
        <v>322</v>
      </c>
      <c r="E41" s="187"/>
      <c r="F41" s="179">
        <f>SUM(F42:F46)</f>
        <v>6000</v>
      </c>
      <c r="G41" s="179">
        <f t="shared" ref="G41:L41" si="43">SUM(G42:G46)</f>
        <v>0</v>
      </c>
      <c r="H41" s="179">
        <f t="shared" si="43"/>
        <v>0</v>
      </c>
      <c r="I41" s="179">
        <f t="shared" si="43"/>
        <v>0</v>
      </c>
      <c r="J41" s="179">
        <f t="shared" si="43"/>
        <v>0</v>
      </c>
      <c r="K41" s="179">
        <f t="shared" si="43"/>
        <v>6000</v>
      </c>
      <c r="L41" s="179">
        <f t="shared" si="43"/>
        <v>400</v>
      </c>
      <c r="M41" s="354">
        <f t="shared" si="34"/>
        <v>6.6666666666666666E-2</v>
      </c>
      <c r="N41" s="179">
        <f>SUM(N42:N46)</f>
        <v>2500</v>
      </c>
      <c r="O41" s="179">
        <f t="shared" ref="O41:Q41" si="44">SUM(O42:O46)</f>
        <v>0</v>
      </c>
      <c r="P41" s="179">
        <f t="shared" si="44"/>
        <v>0</v>
      </c>
      <c r="Q41" s="179">
        <f t="shared" si="44"/>
        <v>0</v>
      </c>
      <c r="R41" s="179">
        <f t="shared" ref="R41" si="45">SUM(R42:R46)</f>
        <v>0</v>
      </c>
      <c r="S41" s="179">
        <f t="shared" ref="S41" si="46">SUM(S42:S46)</f>
        <v>2500</v>
      </c>
      <c r="T41" s="179">
        <f t="shared" ref="T41" si="47">SUM(T42:T46)</f>
        <v>0</v>
      </c>
      <c r="U41" s="354">
        <v>0</v>
      </c>
    </row>
    <row r="42" spans="1:21" ht="15" customHeight="1">
      <c r="A42" s="118">
        <v>41</v>
      </c>
      <c r="B42" s="118"/>
      <c r="C42" s="211"/>
      <c r="D42" s="105" t="s">
        <v>24</v>
      </c>
      <c r="E42" s="191" t="s">
        <v>97</v>
      </c>
      <c r="F42" s="181">
        <v>1000</v>
      </c>
      <c r="G42" s="181">
        <v>0</v>
      </c>
      <c r="H42" s="181">
        <v>0</v>
      </c>
      <c r="I42" s="181"/>
      <c r="J42" s="181">
        <v>0</v>
      </c>
      <c r="K42" s="181">
        <f>SUM(F42:J42)</f>
        <v>1000</v>
      </c>
      <c r="L42" s="181">
        <v>400</v>
      </c>
      <c r="M42" s="355">
        <f t="shared" si="34"/>
        <v>0.4</v>
      </c>
      <c r="N42" s="180">
        <v>0</v>
      </c>
      <c r="O42" s="180">
        <v>0</v>
      </c>
      <c r="P42" s="180">
        <v>0</v>
      </c>
      <c r="Q42" s="181"/>
      <c r="R42" s="181">
        <v>0</v>
      </c>
      <c r="S42" s="180">
        <v>0</v>
      </c>
      <c r="T42" s="180">
        <v>0</v>
      </c>
      <c r="U42" s="355">
        <v>0</v>
      </c>
    </row>
    <row r="43" spans="1:21" ht="15" customHeight="1">
      <c r="A43" s="118">
        <v>41</v>
      </c>
      <c r="B43" s="118"/>
      <c r="C43" s="188"/>
      <c r="D43" s="118">
        <v>2</v>
      </c>
      <c r="E43" s="212" t="s">
        <v>377</v>
      </c>
      <c r="F43" s="181">
        <v>2500</v>
      </c>
      <c r="G43" s="181">
        <v>0</v>
      </c>
      <c r="H43" s="181">
        <v>0</v>
      </c>
      <c r="I43" s="181">
        <v>0</v>
      </c>
      <c r="J43" s="181">
        <v>0</v>
      </c>
      <c r="K43" s="181">
        <f t="shared" ref="K43:K46" si="48">SUM(F43:J43)</f>
        <v>2500</v>
      </c>
      <c r="L43" s="181">
        <v>0</v>
      </c>
      <c r="M43" s="355">
        <f t="shared" si="34"/>
        <v>0</v>
      </c>
      <c r="N43" s="180">
        <v>0</v>
      </c>
      <c r="O43" s="180">
        <v>0</v>
      </c>
      <c r="P43" s="180">
        <v>0</v>
      </c>
      <c r="Q43" s="181">
        <v>0</v>
      </c>
      <c r="R43" s="181">
        <v>0</v>
      </c>
      <c r="S43" s="180">
        <f>SUM(N43:R43)</f>
        <v>0</v>
      </c>
      <c r="T43" s="180">
        <v>0</v>
      </c>
      <c r="U43" s="355">
        <v>0</v>
      </c>
    </row>
    <row r="44" spans="1:21" ht="15" customHeight="1">
      <c r="A44" s="118">
        <v>41</v>
      </c>
      <c r="B44" s="118"/>
      <c r="C44" s="188"/>
      <c r="D44" s="322">
        <v>3</v>
      </c>
      <c r="E44" s="212" t="s">
        <v>378</v>
      </c>
      <c r="F44" s="181">
        <v>2000</v>
      </c>
      <c r="G44" s="181">
        <v>0</v>
      </c>
      <c r="H44" s="181">
        <v>0</v>
      </c>
      <c r="I44" s="181"/>
      <c r="J44" s="181">
        <v>0</v>
      </c>
      <c r="K44" s="181">
        <f t="shared" si="48"/>
        <v>2000</v>
      </c>
      <c r="L44" s="181">
        <v>0</v>
      </c>
      <c r="M44" s="355">
        <f t="shared" ref="M44:M45" si="49">SUM(L44/K44)</f>
        <v>0</v>
      </c>
      <c r="N44" s="180">
        <v>0</v>
      </c>
      <c r="O44" s="180">
        <v>0</v>
      </c>
      <c r="P44" s="180">
        <v>0</v>
      </c>
      <c r="Q44" s="181"/>
      <c r="R44" s="181">
        <v>0</v>
      </c>
      <c r="S44" s="180">
        <v>0</v>
      </c>
      <c r="T44" s="180">
        <v>0</v>
      </c>
      <c r="U44" s="355">
        <v>0</v>
      </c>
    </row>
    <row r="45" spans="1:21" ht="15" customHeight="1">
      <c r="A45" s="118">
        <v>41</v>
      </c>
      <c r="B45" s="118"/>
      <c r="C45" s="188"/>
      <c r="D45" s="118">
        <v>4</v>
      </c>
      <c r="E45" s="212" t="s">
        <v>379</v>
      </c>
      <c r="F45" s="181">
        <v>500</v>
      </c>
      <c r="G45" s="181">
        <v>0</v>
      </c>
      <c r="H45" s="181">
        <v>0</v>
      </c>
      <c r="I45" s="181"/>
      <c r="J45" s="181">
        <v>0</v>
      </c>
      <c r="K45" s="181">
        <f t="shared" si="48"/>
        <v>500</v>
      </c>
      <c r="L45" s="181">
        <v>0</v>
      </c>
      <c r="M45" s="355">
        <f t="shared" si="49"/>
        <v>0</v>
      </c>
      <c r="N45" s="180">
        <v>0</v>
      </c>
      <c r="O45" s="180">
        <v>0</v>
      </c>
      <c r="P45" s="180">
        <v>0</v>
      </c>
      <c r="Q45" s="181"/>
      <c r="R45" s="181">
        <v>0</v>
      </c>
      <c r="S45" s="180">
        <v>0</v>
      </c>
      <c r="T45" s="180">
        <v>0</v>
      </c>
      <c r="U45" s="355">
        <v>0</v>
      </c>
    </row>
    <row r="46" spans="1:21" ht="15" customHeight="1">
      <c r="A46" s="118">
        <v>41</v>
      </c>
      <c r="B46" s="118"/>
      <c r="C46" s="188"/>
      <c r="D46" s="118">
        <v>5</v>
      </c>
      <c r="E46" s="212" t="s">
        <v>380</v>
      </c>
      <c r="F46" s="181">
        <v>0</v>
      </c>
      <c r="G46" s="181">
        <v>0</v>
      </c>
      <c r="H46" s="181">
        <v>0</v>
      </c>
      <c r="I46" s="181"/>
      <c r="J46" s="181">
        <v>0</v>
      </c>
      <c r="K46" s="181">
        <f t="shared" si="48"/>
        <v>0</v>
      </c>
      <c r="L46" s="181">
        <v>0</v>
      </c>
      <c r="M46" s="355">
        <v>0</v>
      </c>
      <c r="N46" s="180">
        <v>2500</v>
      </c>
      <c r="O46" s="180">
        <v>0</v>
      </c>
      <c r="P46" s="180">
        <v>0</v>
      </c>
      <c r="Q46" s="181"/>
      <c r="R46" s="181">
        <v>0</v>
      </c>
      <c r="S46" s="180">
        <f t="shared" ref="S46" si="50">SUM(N46:R46)</f>
        <v>2500</v>
      </c>
      <c r="T46" s="180">
        <v>0</v>
      </c>
      <c r="U46" s="355">
        <f t="shared" ref="U46" si="51">SUM(T46/S46)</f>
        <v>0</v>
      </c>
    </row>
    <row r="47" spans="1:21">
      <c r="E47" s="58"/>
    </row>
    <row r="48" spans="1:21">
      <c r="E48" s="58"/>
    </row>
    <row r="49" spans="5:5">
      <c r="E49" s="58"/>
    </row>
    <row r="50" spans="5:5">
      <c r="E50" s="58"/>
    </row>
    <row r="51" spans="5:5">
      <c r="E51" s="58"/>
    </row>
    <row r="53" spans="5:5">
      <c r="E53" s="58"/>
    </row>
  </sheetData>
  <mergeCells count="38">
    <mergeCell ref="T4:T5"/>
    <mergeCell ref="U4:U5"/>
    <mergeCell ref="A2:U2"/>
    <mergeCell ref="N3:U3"/>
    <mergeCell ref="C27:E27"/>
    <mergeCell ref="C21:E21"/>
    <mergeCell ref="O4:O5"/>
    <mergeCell ref="S4:S5"/>
    <mergeCell ref="G4:G5"/>
    <mergeCell ref="K4:K5"/>
    <mergeCell ref="H4:H5"/>
    <mergeCell ref="P4:P5"/>
    <mergeCell ref="F4:F5"/>
    <mergeCell ref="F3:M3"/>
    <mergeCell ref="J4:J5"/>
    <mergeCell ref="I4:I5"/>
    <mergeCell ref="A1:E1"/>
    <mergeCell ref="A3:A5"/>
    <mergeCell ref="B3:B5"/>
    <mergeCell ref="C3:C5"/>
    <mergeCell ref="D3:D5"/>
    <mergeCell ref="E4:E5"/>
    <mergeCell ref="R4:R5"/>
    <mergeCell ref="N4:N5"/>
    <mergeCell ref="Q4:Q5"/>
    <mergeCell ref="L4:L5"/>
    <mergeCell ref="M4:M5"/>
    <mergeCell ref="D34:D35"/>
    <mergeCell ref="C37:E37"/>
    <mergeCell ref="C40:E40"/>
    <mergeCell ref="D10:D11"/>
    <mergeCell ref="D19:D20"/>
    <mergeCell ref="E19:E20"/>
    <mergeCell ref="D17:D18"/>
    <mergeCell ref="E17:E18"/>
    <mergeCell ref="E10:E11"/>
    <mergeCell ref="D31:D32"/>
    <mergeCell ref="E31:E32"/>
  </mergeCells>
  <phoneticPr fontId="1" type="noConversion"/>
  <printOptions horizontalCentered="1" verticalCentered="1"/>
  <pageMargins left="0.78740157480314965" right="0.78740157480314965" top="0.98425196850393704" bottom="0.86614173228346458" header="0.51181102362204722" footer="0.51181102362204722"/>
  <pageSetup paperSize="9" scale="71" firstPageNumber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Normal="100" zoomScaleSheetLayoutView="100" zoomScalePageLayoutView="75" workbookViewId="0">
      <selection sqref="A1:M1"/>
    </sheetView>
  </sheetViews>
  <sheetFormatPr defaultRowHeight="12.75"/>
  <cols>
    <col min="1" max="1" width="6.42578125" style="2" customWidth="1"/>
    <col min="2" max="2" width="4.140625" style="1" customWidth="1"/>
    <col min="3" max="3" width="8.5703125" customWidth="1"/>
    <col min="4" max="4" width="3.28515625" customWidth="1"/>
    <col min="5" max="5" width="42.5703125" customWidth="1"/>
    <col min="6" max="6" width="9.5703125" customWidth="1"/>
    <col min="7" max="7" width="8.5703125" hidden="1" customWidth="1"/>
    <col min="8" max="8" width="8.7109375" hidden="1" customWidth="1"/>
    <col min="9" max="10" width="7.7109375" hidden="1" customWidth="1"/>
    <col min="11" max="11" width="9.140625" customWidth="1"/>
    <col min="12" max="12" width="9.85546875" customWidth="1"/>
    <col min="13" max="13" width="8" customWidth="1"/>
  </cols>
  <sheetData>
    <row r="1" spans="1:13" ht="14.25">
      <c r="A1" s="443" t="s">
        <v>272</v>
      </c>
      <c r="B1" s="384"/>
      <c r="C1" s="384"/>
      <c r="D1" s="384"/>
      <c r="E1" s="384"/>
    </row>
    <row r="2" spans="1:13" ht="17.100000000000001" customHeight="1">
      <c r="A2" s="402" t="s">
        <v>346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3" spans="1:13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10" t="s">
        <v>244</v>
      </c>
      <c r="G3" s="411"/>
      <c r="H3" s="411"/>
      <c r="I3" s="411"/>
      <c r="J3" s="411"/>
      <c r="K3" s="411"/>
      <c r="L3" s="412"/>
      <c r="M3" s="413"/>
    </row>
    <row r="4" spans="1:13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</row>
    <row r="5" spans="1:13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</row>
    <row r="6" spans="1:13" ht="15" customHeight="1">
      <c r="A6" s="257">
        <v>1</v>
      </c>
      <c r="B6" s="140" t="s">
        <v>87</v>
      </c>
      <c r="C6" s="141"/>
      <c r="D6" s="142"/>
      <c r="E6" s="142"/>
      <c r="F6" s="216">
        <f>F7+F40+F47+F52+F56</f>
        <v>715642</v>
      </c>
      <c r="G6" s="216">
        <f t="shared" ref="G6:L6" si="0">G7+G40+G47+G52+G56</f>
        <v>23989</v>
      </c>
      <c r="H6" s="216">
        <f t="shared" si="0"/>
        <v>-24431</v>
      </c>
      <c r="I6" s="216">
        <f t="shared" si="0"/>
        <v>400</v>
      </c>
      <c r="J6" s="216">
        <f t="shared" si="0"/>
        <v>0</v>
      </c>
      <c r="K6" s="216">
        <f t="shared" si="0"/>
        <v>715600</v>
      </c>
      <c r="L6" s="216">
        <f t="shared" si="0"/>
        <v>690995</v>
      </c>
      <c r="M6" s="357">
        <f>SUM(L6/K6)</f>
        <v>0.96561626607043038</v>
      </c>
    </row>
    <row r="7" spans="1:13" ht="15" customHeight="1">
      <c r="A7" s="258"/>
      <c r="B7" s="167">
        <v>1</v>
      </c>
      <c r="C7" s="168" t="s">
        <v>104</v>
      </c>
      <c r="D7" s="169"/>
      <c r="E7" s="169"/>
      <c r="F7" s="250">
        <f t="shared" ref="F7:L7" si="1">SUM(F8+F28)</f>
        <v>613692</v>
      </c>
      <c r="G7" s="250">
        <f t="shared" si="1"/>
        <v>0</v>
      </c>
      <c r="H7" s="250">
        <f t="shared" si="1"/>
        <v>-1590</v>
      </c>
      <c r="I7" s="250">
        <f t="shared" si="1"/>
        <v>400</v>
      </c>
      <c r="J7" s="250">
        <f t="shared" si="1"/>
        <v>0</v>
      </c>
      <c r="K7" s="250">
        <f t="shared" si="1"/>
        <v>612502</v>
      </c>
      <c r="L7" s="250">
        <f t="shared" si="1"/>
        <v>606146</v>
      </c>
      <c r="M7" s="358">
        <f>SUM(L7/K7)</f>
        <v>0.98962289102729462</v>
      </c>
    </row>
    <row r="8" spans="1:13" ht="23.25" customHeight="1">
      <c r="A8" s="259"/>
      <c r="B8" s="280" t="s">
        <v>273</v>
      </c>
      <c r="C8" s="170" t="s">
        <v>393</v>
      </c>
      <c r="D8" s="160"/>
      <c r="E8" s="201" t="s">
        <v>394</v>
      </c>
      <c r="F8" s="214">
        <f>SUM(F9:F27)</f>
        <v>155607</v>
      </c>
      <c r="G8" s="214">
        <f t="shared" ref="G8:K8" si="2">SUM(G9:G27)</f>
        <v>0</v>
      </c>
      <c r="H8" s="214">
        <f t="shared" ref="H8:I8" si="3">SUM(H9:H27)</f>
        <v>-1920</v>
      </c>
      <c r="I8" s="214">
        <f t="shared" si="3"/>
        <v>400</v>
      </c>
      <c r="J8" s="214">
        <f t="shared" si="2"/>
        <v>0</v>
      </c>
      <c r="K8" s="214">
        <f t="shared" si="2"/>
        <v>154087</v>
      </c>
      <c r="L8" s="214">
        <f>SUM(L9:L27)</f>
        <v>152594</v>
      </c>
      <c r="M8" s="359">
        <f>SUM(L8/K8)</f>
        <v>0.99031066864823114</v>
      </c>
    </row>
    <row r="9" spans="1:13" ht="15" customHeight="1">
      <c r="A9" s="144">
        <v>111</v>
      </c>
      <c r="B9" s="156"/>
      <c r="C9" s="147"/>
      <c r="D9" s="448" t="s">
        <v>28</v>
      </c>
      <c r="E9" s="450" t="s">
        <v>105</v>
      </c>
      <c r="F9" s="215">
        <v>50000</v>
      </c>
      <c r="G9" s="215">
        <v>0</v>
      </c>
      <c r="H9" s="215">
        <v>0</v>
      </c>
      <c r="I9" s="215">
        <v>0</v>
      </c>
      <c r="J9" s="215">
        <v>0</v>
      </c>
      <c r="K9" s="215">
        <f>SUM(F9:J9)</f>
        <v>50000</v>
      </c>
      <c r="L9" s="215">
        <v>50000</v>
      </c>
      <c r="M9" s="360">
        <f>SUM(L9/K9)</f>
        <v>1</v>
      </c>
    </row>
    <row r="10" spans="1:13" ht="15" customHeight="1">
      <c r="A10" s="144">
        <v>41</v>
      </c>
      <c r="B10" s="156"/>
      <c r="C10" s="147"/>
      <c r="D10" s="437"/>
      <c r="E10" s="442"/>
      <c r="F10" s="178">
        <v>20040</v>
      </c>
      <c r="G10" s="215">
        <v>0</v>
      </c>
      <c r="H10" s="215">
        <v>0</v>
      </c>
      <c r="I10" s="215">
        <v>0</v>
      </c>
      <c r="J10" s="215">
        <v>0</v>
      </c>
      <c r="K10" s="215">
        <f t="shared" ref="K10:K27" si="4">SUM(F10:J10)</f>
        <v>20040</v>
      </c>
      <c r="L10" s="178">
        <v>19978</v>
      </c>
      <c r="M10" s="360">
        <f t="shared" ref="M10:M27" si="5">SUM(L10/K10)</f>
        <v>0.99690618762475047</v>
      </c>
    </row>
    <row r="11" spans="1:13" ht="15" customHeight="1">
      <c r="A11" s="144">
        <v>41</v>
      </c>
      <c r="B11" s="156"/>
      <c r="C11" s="147"/>
      <c r="D11" s="148" t="s">
        <v>44</v>
      </c>
      <c r="E11" s="151" t="s">
        <v>51</v>
      </c>
      <c r="F11" s="215">
        <v>24830</v>
      </c>
      <c r="G11" s="215">
        <v>0</v>
      </c>
      <c r="H11" s="215">
        <v>0</v>
      </c>
      <c r="I11" s="215">
        <v>0</v>
      </c>
      <c r="J11" s="215">
        <v>0</v>
      </c>
      <c r="K11" s="215">
        <f t="shared" si="4"/>
        <v>24830</v>
      </c>
      <c r="L11" s="215">
        <v>23913</v>
      </c>
      <c r="M11" s="360">
        <f t="shared" si="5"/>
        <v>0.96306886830447036</v>
      </c>
    </row>
    <row r="12" spans="1:13" ht="15" customHeight="1">
      <c r="A12" s="144">
        <v>41</v>
      </c>
      <c r="B12" s="156"/>
      <c r="C12" s="147"/>
      <c r="D12" s="148" t="s">
        <v>45</v>
      </c>
      <c r="E12" s="217" t="s">
        <v>15</v>
      </c>
      <c r="F12" s="178">
        <v>18000</v>
      </c>
      <c r="G12" s="215">
        <v>0</v>
      </c>
      <c r="H12" s="215">
        <v>0</v>
      </c>
      <c r="I12" s="215">
        <v>0</v>
      </c>
      <c r="J12" s="178">
        <v>0</v>
      </c>
      <c r="K12" s="215">
        <f t="shared" si="4"/>
        <v>18000</v>
      </c>
      <c r="L12" s="178">
        <v>18746</v>
      </c>
      <c r="M12" s="360">
        <f t="shared" si="5"/>
        <v>1.0414444444444444</v>
      </c>
    </row>
    <row r="13" spans="1:13" ht="15" customHeight="1">
      <c r="A13" s="144">
        <v>41</v>
      </c>
      <c r="B13" s="156"/>
      <c r="C13" s="147"/>
      <c r="D13" s="448" t="s">
        <v>138</v>
      </c>
      <c r="E13" s="452" t="s">
        <v>12</v>
      </c>
      <c r="F13" s="178">
        <v>4000</v>
      </c>
      <c r="G13" s="215">
        <v>0</v>
      </c>
      <c r="H13" s="215">
        <v>0</v>
      </c>
      <c r="I13" s="215">
        <v>0</v>
      </c>
      <c r="J13" s="215">
        <v>0</v>
      </c>
      <c r="K13" s="215">
        <f t="shared" ref="K13" si="6">SUM(F13:J13)</f>
        <v>4000</v>
      </c>
      <c r="L13" s="215">
        <v>3284</v>
      </c>
      <c r="M13" s="360">
        <f t="shared" ref="M13" si="7">SUM(L13/K13)</f>
        <v>0.82099999999999995</v>
      </c>
    </row>
    <row r="14" spans="1:13" ht="15" customHeight="1">
      <c r="A14" s="144">
        <v>72</v>
      </c>
      <c r="B14" s="156"/>
      <c r="C14" s="147"/>
      <c r="D14" s="437"/>
      <c r="E14" s="442"/>
      <c r="F14" s="178">
        <v>0</v>
      </c>
      <c r="G14" s="215">
        <v>0</v>
      </c>
      <c r="H14" s="215">
        <v>0</v>
      </c>
      <c r="I14" s="215">
        <v>400</v>
      </c>
      <c r="J14" s="215">
        <v>0</v>
      </c>
      <c r="K14" s="215">
        <f t="shared" si="4"/>
        <v>400</v>
      </c>
      <c r="L14" s="215">
        <v>400</v>
      </c>
      <c r="M14" s="360">
        <f t="shared" si="5"/>
        <v>1</v>
      </c>
    </row>
    <row r="15" spans="1:13" ht="15" customHeight="1">
      <c r="A15" s="311">
        <v>41</v>
      </c>
      <c r="B15" s="156"/>
      <c r="C15" s="218"/>
      <c r="D15" s="376" t="s">
        <v>52</v>
      </c>
      <c r="E15" s="159" t="s">
        <v>431</v>
      </c>
      <c r="F15" s="178">
        <v>0</v>
      </c>
      <c r="G15" s="215">
        <v>0</v>
      </c>
      <c r="H15" s="215">
        <v>0</v>
      </c>
      <c r="I15" s="215">
        <v>0</v>
      </c>
      <c r="J15" s="215">
        <v>0</v>
      </c>
      <c r="K15" s="215">
        <f t="shared" si="4"/>
        <v>0</v>
      </c>
      <c r="L15" s="215">
        <v>30</v>
      </c>
      <c r="M15" s="360">
        <v>0</v>
      </c>
    </row>
    <row r="16" spans="1:13" ht="15" customHeight="1">
      <c r="A16" s="144">
        <v>111</v>
      </c>
      <c r="B16" s="156"/>
      <c r="C16" s="218"/>
      <c r="D16" s="448" t="s">
        <v>53</v>
      </c>
      <c r="E16" s="451" t="s">
        <v>106</v>
      </c>
      <c r="F16" s="178">
        <v>7600</v>
      </c>
      <c r="G16" s="215">
        <v>0</v>
      </c>
      <c r="H16" s="215">
        <v>0</v>
      </c>
      <c r="I16" s="215">
        <v>0</v>
      </c>
      <c r="J16" s="215">
        <v>0</v>
      </c>
      <c r="K16" s="215">
        <f t="shared" si="4"/>
        <v>7600</v>
      </c>
      <c r="L16" s="215">
        <v>7600</v>
      </c>
      <c r="M16" s="360">
        <f t="shared" si="5"/>
        <v>1</v>
      </c>
    </row>
    <row r="17" spans="1:13" ht="15" customHeight="1">
      <c r="A17" s="144">
        <v>41</v>
      </c>
      <c r="B17" s="156"/>
      <c r="C17" s="218"/>
      <c r="D17" s="437"/>
      <c r="E17" s="442"/>
      <c r="F17" s="178">
        <v>20000</v>
      </c>
      <c r="G17" s="215">
        <v>0</v>
      </c>
      <c r="H17" s="215">
        <v>0</v>
      </c>
      <c r="I17" s="215">
        <v>0</v>
      </c>
      <c r="J17" s="215">
        <v>0</v>
      </c>
      <c r="K17" s="215">
        <f t="shared" si="4"/>
        <v>20000</v>
      </c>
      <c r="L17" s="215">
        <v>19478</v>
      </c>
      <c r="M17" s="360">
        <f t="shared" si="5"/>
        <v>0.97389999999999999</v>
      </c>
    </row>
    <row r="18" spans="1:13" ht="15" customHeight="1">
      <c r="A18" s="144">
        <v>41</v>
      </c>
      <c r="B18" s="156"/>
      <c r="C18" s="218"/>
      <c r="D18" s="148" t="s">
        <v>54</v>
      </c>
      <c r="E18" s="159" t="s">
        <v>107</v>
      </c>
      <c r="F18" s="178">
        <v>400</v>
      </c>
      <c r="G18" s="215">
        <v>0</v>
      </c>
      <c r="H18" s="215">
        <v>0</v>
      </c>
      <c r="I18" s="215">
        <v>0</v>
      </c>
      <c r="J18" s="215">
        <v>0</v>
      </c>
      <c r="K18" s="215">
        <f t="shared" si="4"/>
        <v>400</v>
      </c>
      <c r="L18" s="215">
        <v>165</v>
      </c>
      <c r="M18" s="360">
        <f t="shared" si="5"/>
        <v>0.41249999999999998</v>
      </c>
    </row>
    <row r="19" spans="1:13" ht="15" customHeight="1">
      <c r="A19" s="144">
        <v>41</v>
      </c>
      <c r="B19" s="156"/>
      <c r="C19" s="218"/>
      <c r="D19" s="148" t="s">
        <v>55</v>
      </c>
      <c r="E19" s="159" t="s">
        <v>108</v>
      </c>
      <c r="F19" s="178">
        <v>500</v>
      </c>
      <c r="G19" s="215">
        <v>0</v>
      </c>
      <c r="H19" s="215">
        <v>0</v>
      </c>
      <c r="I19" s="215">
        <v>0</v>
      </c>
      <c r="J19" s="215">
        <v>0</v>
      </c>
      <c r="K19" s="215">
        <f t="shared" si="4"/>
        <v>500</v>
      </c>
      <c r="L19" s="215">
        <v>664</v>
      </c>
      <c r="M19" s="360">
        <f t="shared" si="5"/>
        <v>1.3280000000000001</v>
      </c>
    </row>
    <row r="20" spans="1:13" ht="15" customHeight="1">
      <c r="A20" s="144">
        <v>41</v>
      </c>
      <c r="B20" s="156"/>
      <c r="C20" s="218"/>
      <c r="D20" s="148" t="s">
        <v>56</v>
      </c>
      <c r="E20" s="151" t="s">
        <v>109</v>
      </c>
      <c r="F20" s="178">
        <v>315</v>
      </c>
      <c r="G20" s="215">
        <v>0</v>
      </c>
      <c r="H20" s="215">
        <v>0</v>
      </c>
      <c r="I20" s="215">
        <v>0</v>
      </c>
      <c r="J20" s="215">
        <v>0</v>
      </c>
      <c r="K20" s="215">
        <f t="shared" si="4"/>
        <v>315</v>
      </c>
      <c r="L20" s="215">
        <v>315</v>
      </c>
      <c r="M20" s="360">
        <f t="shared" si="5"/>
        <v>1</v>
      </c>
    </row>
    <row r="21" spans="1:13" ht="15" customHeight="1">
      <c r="A21" s="144">
        <v>41</v>
      </c>
      <c r="B21" s="156"/>
      <c r="C21" s="218"/>
      <c r="D21" s="448" t="s">
        <v>57</v>
      </c>
      <c r="E21" s="450" t="s">
        <v>146</v>
      </c>
      <c r="F21" s="178">
        <v>4000</v>
      </c>
      <c r="G21" s="215">
        <v>0</v>
      </c>
      <c r="H21" s="178">
        <v>-2000</v>
      </c>
      <c r="I21" s="215">
        <v>0</v>
      </c>
      <c r="J21" s="215">
        <v>0</v>
      </c>
      <c r="K21" s="215">
        <f t="shared" si="4"/>
        <v>2000</v>
      </c>
      <c r="L21" s="215">
        <v>2732</v>
      </c>
      <c r="M21" s="360">
        <f t="shared" si="5"/>
        <v>1.3660000000000001</v>
      </c>
    </row>
    <row r="22" spans="1:13" ht="15" customHeight="1">
      <c r="A22" s="144">
        <v>72</v>
      </c>
      <c r="B22" s="156"/>
      <c r="C22" s="218"/>
      <c r="D22" s="449"/>
      <c r="E22" s="442"/>
      <c r="F22" s="178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f t="shared" si="4"/>
        <v>0</v>
      </c>
      <c r="L22" s="215">
        <v>0</v>
      </c>
      <c r="M22" s="360">
        <v>0</v>
      </c>
    </row>
    <row r="23" spans="1:13" ht="15" customHeight="1">
      <c r="A23" s="144">
        <v>41</v>
      </c>
      <c r="B23" s="156"/>
      <c r="C23" s="218"/>
      <c r="D23" s="148" t="s">
        <v>58</v>
      </c>
      <c r="E23" s="151" t="s">
        <v>110</v>
      </c>
      <c r="F23" s="178">
        <v>2100</v>
      </c>
      <c r="G23" s="215">
        <v>0</v>
      </c>
      <c r="H23" s="215">
        <v>0</v>
      </c>
      <c r="I23" s="215">
        <v>0</v>
      </c>
      <c r="J23" s="215">
        <v>0</v>
      </c>
      <c r="K23" s="215">
        <f t="shared" si="4"/>
        <v>2100</v>
      </c>
      <c r="L23" s="215">
        <v>2048</v>
      </c>
      <c r="M23" s="360">
        <f t="shared" si="5"/>
        <v>0.97523809523809524</v>
      </c>
    </row>
    <row r="24" spans="1:13" ht="15" customHeight="1">
      <c r="A24" s="144">
        <v>41</v>
      </c>
      <c r="B24" s="156"/>
      <c r="C24" s="218"/>
      <c r="D24" s="148" t="s">
        <v>59</v>
      </c>
      <c r="E24" s="151" t="s">
        <v>18</v>
      </c>
      <c r="F24" s="178">
        <v>2452</v>
      </c>
      <c r="G24" s="215">
        <v>0</v>
      </c>
      <c r="H24" s="215">
        <v>0</v>
      </c>
      <c r="I24" s="215">
        <v>0</v>
      </c>
      <c r="J24" s="215">
        <v>0</v>
      </c>
      <c r="K24" s="215">
        <f t="shared" si="4"/>
        <v>2452</v>
      </c>
      <c r="L24" s="215">
        <v>2062</v>
      </c>
      <c r="M24" s="360">
        <f t="shared" si="5"/>
        <v>0.84094616639477981</v>
      </c>
    </row>
    <row r="25" spans="1:13" ht="15" customHeight="1">
      <c r="A25" s="144">
        <v>41</v>
      </c>
      <c r="B25" s="156"/>
      <c r="C25" s="218"/>
      <c r="D25" s="148" t="s">
        <v>60</v>
      </c>
      <c r="E25" s="151" t="s">
        <v>111</v>
      </c>
      <c r="F25" s="178">
        <v>920</v>
      </c>
      <c r="G25" s="215">
        <v>0</v>
      </c>
      <c r="H25" s="215">
        <v>80</v>
      </c>
      <c r="I25" s="215">
        <v>0</v>
      </c>
      <c r="J25" s="215">
        <v>0</v>
      </c>
      <c r="K25" s="215">
        <f t="shared" si="4"/>
        <v>1000</v>
      </c>
      <c r="L25" s="215">
        <v>918</v>
      </c>
      <c r="M25" s="360">
        <f t="shared" si="5"/>
        <v>0.91800000000000004</v>
      </c>
    </row>
    <row r="26" spans="1:13" ht="15" customHeight="1">
      <c r="A26" s="144">
        <v>41</v>
      </c>
      <c r="B26" s="156"/>
      <c r="C26" s="218"/>
      <c r="D26" s="148" t="s">
        <v>21</v>
      </c>
      <c r="E26" s="151" t="s">
        <v>113</v>
      </c>
      <c r="F26" s="178">
        <v>300</v>
      </c>
      <c r="G26" s="215">
        <v>0</v>
      </c>
      <c r="H26" s="215">
        <v>0</v>
      </c>
      <c r="I26" s="215">
        <v>0</v>
      </c>
      <c r="J26" s="215">
        <v>0</v>
      </c>
      <c r="K26" s="215">
        <f t="shared" si="4"/>
        <v>300</v>
      </c>
      <c r="L26" s="215">
        <v>168</v>
      </c>
      <c r="M26" s="360">
        <f t="shared" si="5"/>
        <v>0.56000000000000005</v>
      </c>
    </row>
    <row r="27" spans="1:13" ht="15" customHeight="1">
      <c r="A27" s="144">
        <v>41</v>
      </c>
      <c r="B27" s="156"/>
      <c r="C27" s="218"/>
      <c r="D27" s="148" t="s">
        <v>22</v>
      </c>
      <c r="E27" s="151" t="s">
        <v>213</v>
      </c>
      <c r="F27" s="215">
        <v>150</v>
      </c>
      <c r="G27" s="215">
        <v>0</v>
      </c>
      <c r="H27" s="215">
        <v>0</v>
      </c>
      <c r="I27" s="215">
        <v>0</v>
      </c>
      <c r="J27" s="215">
        <v>0</v>
      </c>
      <c r="K27" s="215">
        <f t="shared" si="4"/>
        <v>150</v>
      </c>
      <c r="L27" s="215">
        <v>93</v>
      </c>
      <c r="M27" s="360">
        <f t="shared" si="5"/>
        <v>0.62</v>
      </c>
    </row>
    <row r="28" spans="1:13" ht="15" customHeight="1">
      <c r="A28" s="260"/>
      <c r="B28" s="281" t="s">
        <v>274</v>
      </c>
      <c r="C28" s="170" t="s">
        <v>393</v>
      </c>
      <c r="D28" s="36"/>
      <c r="E28" s="40" t="s">
        <v>395</v>
      </c>
      <c r="F28" s="214">
        <f>SUM(F29:F39)</f>
        <v>458085</v>
      </c>
      <c r="G28" s="214">
        <f t="shared" ref="G28:K28" si="8">SUM(G29:G39)</f>
        <v>0</v>
      </c>
      <c r="H28" s="214">
        <f t="shared" ref="H28:I28" si="9">SUM(H29:H39)</f>
        <v>330</v>
      </c>
      <c r="I28" s="214">
        <f t="shared" si="9"/>
        <v>0</v>
      </c>
      <c r="J28" s="214">
        <f t="shared" si="8"/>
        <v>0</v>
      </c>
      <c r="K28" s="214">
        <f t="shared" si="8"/>
        <v>458415</v>
      </c>
      <c r="L28" s="214">
        <f>SUM(L29:L39)</f>
        <v>453552</v>
      </c>
      <c r="M28" s="359">
        <f>SUM(L28/K28)</f>
        <v>0.9893917083865057</v>
      </c>
    </row>
    <row r="29" spans="1:13" ht="15" customHeight="1">
      <c r="A29" s="9">
        <v>41</v>
      </c>
      <c r="B29" s="139"/>
      <c r="C29" s="171"/>
      <c r="D29" s="172" t="s">
        <v>24</v>
      </c>
      <c r="E29" s="24" t="s">
        <v>105</v>
      </c>
      <c r="F29" s="215">
        <v>298200</v>
      </c>
      <c r="G29" s="215">
        <v>0</v>
      </c>
      <c r="H29" s="215">
        <v>0</v>
      </c>
      <c r="I29" s="215">
        <v>0</v>
      </c>
      <c r="J29" s="215">
        <v>0</v>
      </c>
      <c r="K29" s="215">
        <f>SUM(F29:J29)</f>
        <v>298200</v>
      </c>
      <c r="L29" s="215">
        <v>298200</v>
      </c>
      <c r="M29" s="360">
        <f>SUM(L29/K29)</f>
        <v>1</v>
      </c>
    </row>
    <row r="30" spans="1:13" ht="15" customHeight="1">
      <c r="A30" s="9">
        <v>41</v>
      </c>
      <c r="B30" s="139"/>
      <c r="C30" s="171"/>
      <c r="D30" s="172" t="s">
        <v>25</v>
      </c>
      <c r="E30" s="24" t="s">
        <v>203</v>
      </c>
      <c r="F30" s="215">
        <v>104100</v>
      </c>
      <c r="G30" s="215">
        <v>0</v>
      </c>
      <c r="H30" s="215">
        <v>0</v>
      </c>
      <c r="I30" s="215">
        <v>0</v>
      </c>
      <c r="J30" s="215">
        <v>0</v>
      </c>
      <c r="K30" s="215">
        <f t="shared" ref="K30:K39" si="10">SUM(F30:J30)</f>
        <v>104100</v>
      </c>
      <c r="L30" s="215">
        <v>102037</v>
      </c>
      <c r="M30" s="360">
        <f t="shared" ref="M30:M39" si="11">SUM(L30/K30)</f>
        <v>0.98018251681075885</v>
      </c>
    </row>
    <row r="31" spans="1:13" ht="15" customHeight="1">
      <c r="A31" s="9">
        <v>41</v>
      </c>
      <c r="B31" s="139"/>
      <c r="C31" s="171"/>
      <c r="D31" s="172" t="s">
        <v>26</v>
      </c>
      <c r="E31" s="177" t="s">
        <v>90</v>
      </c>
      <c r="F31" s="215">
        <v>2400</v>
      </c>
      <c r="G31" s="215">
        <v>0</v>
      </c>
      <c r="H31" s="215">
        <v>0</v>
      </c>
      <c r="I31" s="215">
        <v>0</v>
      </c>
      <c r="J31" s="215">
        <v>0</v>
      </c>
      <c r="K31" s="215">
        <f t="shared" si="10"/>
        <v>2400</v>
      </c>
      <c r="L31" s="215">
        <v>2225</v>
      </c>
      <c r="M31" s="360">
        <f t="shared" si="11"/>
        <v>0.92708333333333337</v>
      </c>
    </row>
    <row r="32" spans="1:13" ht="15" customHeight="1">
      <c r="A32" s="9">
        <v>41</v>
      </c>
      <c r="B32" s="139"/>
      <c r="C32" s="171"/>
      <c r="D32" s="172" t="s">
        <v>27</v>
      </c>
      <c r="E32" s="177" t="s">
        <v>15</v>
      </c>
      <c r="F32" s="178">
        <v>1000</v>
      </c>
      <c r="G32" s="215">
        <v>0</v>
      </c>
      <c r="H32" s="215">
        <v>0</v>
      </c>
      <c r="I32" s="215">
        <v>0</v>
      </c>
      <c r="J32" s="215">
        <v>0</v>
      </c>
      <c r="K32" s="215">
        <f t="shared" si="10"/>
        <v>1000</v>
      </c>
      <c r="L32" s="178">
        <v>740</v>
      </c>
      <c r="M32" s="360">
        <f t="shared" si="11"/>
        <v>0.74</v>
      </c>
    </row>
    <row r="33" spans="1:13" ht="15" customHeight="1">
      <c r="A33" s="9">
        <v>41</v>
      </c>
      <c r="B33" s="139"/>
      <c r="C33" s="171"/>
      <c r="D33" s="172" t="s">
        <v>28</v>
      </c>
      <c r="E33" s="177" t="s">
        <v>12</v>
      </c>
      <c r="F33" s="178">
        <v>1000</v>
      </c>
      <c r="G33" s="215">
        <v>0</v>
      </c>
      <c r="H33" s="215">
        <v>300</v>
      </c>
      <c r="I33" s="215">
        <v>0</v>
      </c>
      <c r="J33" s="215">
        <v>0</v>
      </c>
      <c r="K33" s="215">
        <f t="shared" si="10"/>
        <v>1300</v>
      </c>
      <c r="L33" s="178">
        <v>1230</v>
      </c>
      <c r="M33" s="360">
        <f t="shared" si="11"/>
        <v>0.94615384615384612</v>
      </c>
    </row>
    <row r="34" spans="1:13" ht="15" customHeight="1">
      <c r="A34" s="9">
        <v>41</v>
      </c>
      <c r="B34" s="139"/>
      <c r="C34" s="171"/>
      <c r="D34" s="172" t="s">
        <v>45</v>
      </c>
      <c r="E34" s="177" t="s">
        <v>204</v>
      </c>
      <c r="F34" s="215">
        <v>2500</v>
      </c>
      <c r="G34" s="215">
        <v>0</v>
      </c>
      <c r="H34" s="178">
        <v>-1000</v>
      </c>
      <c r="I34" s="215">
        <v>0</v>
      </c>
      <c r="J34" s="215">
        <v>0</v>
      </c>
      <c r="K34" s="215">
        <f t="shared" si="10"/>
        <v>1500</v>
      </c>
      <c r="L34" s="215">
        <v>688</v>
      </c>
      <c r="M34" s="360">
        <f t="shared" si="11"/>
        <v>0.45866666666666667</v>
      </c>
    </row>
    <row r="35" spans="1:13" ht="15" customHeight="1">
      <c r="A35" s="9">
        <v>41</v>
      </c>
      <c r="B35" s="9"/>
      <c r="C35" s="34"/>
      <c r="D35" s="9">
        <v>8</v>
      </c>
      <c r="E35" s="177" t="s">
        <v>115</v>
      </c>
      <c r="F35" s="215">
        <v>267</v>
      </c>
      <c r="G35" s="215">
        <v>0</v>
      </c>
      <c r="H35" s="215">
        <v>0</v>
      </c>
      <c r="I35" s="215">
        <v>0</v>
      </c>
      <c r="J35" s="215">
        <v>0</v>
      </c>
      <c r="K35" s="215">
        <f t="shared" si="10"/>
        <v>267</v>
      </c>
      <c r="L35" s="215">
        <v>267</v>
      </c>
      <c r="M35" s="360">
        <f t="shared" si="11"/>
        <v>1</v>
      </c>
    </row>
    <row r="36" spans="1:13" ht="15" customHeight="1">
      <c r="A36" s="9">
        <v>41</v>
      </c>
      <c r="B36" s="9"/>
      <c r="C36" s="34"/>
      <c r="D36" s="9">
        <v>10</v>
      </c>
      <c r="E36" s="177" t="s">
        <v>205</v>
      </c>
      <c r="F36" s="215">
        <v>40903</v>
      </c>
      <c r="G36" s="215">
        <v>0</v>
      </c>
      <c r="H36" s="215">
        <v>1000</v>
      </c>
      <c r="I36" s="215">
        <v>0</v>
      </c>
      <c r="J36" s="215">
        <v>0</v>
      </c>
      <c r="K36" s="215">
        <f t="shared" si="10"/>
        <v>41903</v>
      </c>
      <c r="L36" s="178">
        <v>40635</v>
      </c>
      <c r="M36" s="360">
        <f t="shared" si="11"/>
        <v>0.96973963678018282</v>
      </c>
    </row>
    <row r="37" spans="1:13" ht="15" customHeight="1">
      <c r="A37" s="9">
        <v>41</v>
      </c>
      <c r="B37" s="9"/>
      <c r="C37" s="34"/>
      <c r="D37" s="9">
        <v>11</v>
      </c>
      <c r="E37" s="177" t="s">
        <v>111</v>
      </c>
      <c r="F37" s="215">
        <v>3915</v>
      </c>
      <c r="G37" s="215">
        <v>0</v>
      </c>
      <c r="H37" s="215">
        <v>130</v>
      </c>
      <c r="I37" s="215">
        <v>0</v>
      </c>
      <c r="J37" s="215">
        <v>0</v>
      </c>
      <c r="K37" s="215">
        <f t="shared" si="10"/>
        <v>4045</v>
      </c>
      <c r="L37" s="215">
        <v>3944</v>
      </c>
      <c r="M37" s="360">
        <f t="shared" si="11"/>
        <v>0.97503090234857848</v>
      </c>
    </row>
    <row r="38" spans="1:13" ht="15" customHeight="1">
      <c r="A38" s="9">
        <v>41</v>
      </c>
      <c r="B38" s="9"/>
      <c r="C38" s="34"/>
      <c r="D38" s="9">
        <v>15</v>
      </c>
      <c r="E38" s="177" t="s">
        <v>140</v>
      </c>
      <c r="F38" s="215">
        <v>1800</v>
      </c>
      <c r="G38" s="215">
        <v>0</v>
      </c>
      <c r="H38" s="215">
        <v>-100</v>
      </c>
      <c r="I38" s="215">
        <v>0</v>
      </c>
      <c r="J38" s="215">
        <v>0</v>
      </c>
      <c r="K38" s="215">
        <f t="shared" si="10"/>
        <v>1700</v>
      </c>
      <c r="L38" s="215">
        <v>1700</v>
      </c>
      <c r="M38" s="360">
        <f t="shared" si="11"/>
        <v>1</v>
      </c>
    </row>
    <row r="39" spans="1:13" ht="15" customHeight="1">
      <c r="A39" s="9">
        <v>41</v>
      </c>
      <c r="B39" s="34"/>
      <c r="C39" s="34"/>
      <c r="D39" s="9">
        <v>17</v>
      </c>
      <c r="E39" s="177" t="s">
        <v>113</v>
      </c>
      <c r="F39" s="215">
        <v>2000</v>
      </c>
      <c r="G39" s="215">
        <v>0</v>
      </c>
      <c r="H39" s="215">
        <v>0</v>
      </c>
      <c r="I39" s="215">
        <v>0</v>
      </c>
      <c r="J39" s="215">
        <v>0</v>
      </c>
      <c r="K39" s="215">
        <f t="shared" si="10"/>
        <v>2000</v>
      </c>
      <c r="L39" s="215">
        <v>1886</v>
      </c>
      <c r="M39" s="360">
        <f t="shared" si="11"/>
        <v>0.94299999999999995</v>
      </c>
    </row>
    <row r="40" spans="1:13" ht="15" customHeight="1">
      <c r="A40" s="57"/>
      <c r="B40" s="167">
        <v>2</v>
      </c>
      <c r="C40" s="168" t="s">
        <v>206</v>
      </c>
      <c r="D40" s="169"/>
      <c r="E40" s="251"/>
      <c r="F40" s="250">
        <f t="shared" ref="F40:L40" si="12">F41</f>
        <v>12950</v>
      </c>
      <c r="G40" s="250">
        <f t="shared" si="12"/>
        <v>0</v>
      </c>
      <c r="H40" s="250">
        <f t="shared" si="12"/>
        <v>300</v>
      </c>
      <c r="I40" s="250">
        <f t="shared" si="12"/>
        <v>0</v>
      </c>
      <c r="J40" s="250">
        <f t="shared" si="12"/>
        <v>0</v>
      </c>
      <c r="K40" s="250">
        <f t="shared" si="12"/>
        <v>13250</v>
      </c>
      <c r="L40" s="250">
        <f t="shared" si="12"/>
        <v>12152</v>
      </c>
      <c r="M40" s="358">
        <f>SUM(L40/K40)</f>
        <v>0.91713207547169806</v>
      </c>
    </row>
    <row r="41" spans="1:13" ht="15" customHeight="1">
      <c r="A41" s="260"/>
      <c r="B41" s="281" t="s">
        <v>275</v>
      </c>
      <c r="C41" s="170" t="s">
        <v>396</v>
      </c>
      <c r="D41" s="35" t="s">
        <v>136</v>
      </c>
      <c r="E41" s="40"/>
      <c r="F41" s="214">
        <f t="shared" ref="F41:L41" si="13">SUM(F42:F46)</f>
        <v>12950</v>
      </c>
      <c r="G41" s="214">
        <f t="shared" si="13"/>
        <v>0</v>
      </c>
      <c r="H41" s="214">
        <f t="shared" si="13"/>
        <v>300</v>
      </c>
      <c r="I41" s="214">
        <f t="shared" si="13"/>
        <v>0</v>
      </c>
      <c r="J41" s="214">
        <f t="shared" si="13"/>
        <v>0</v>
      </c>
      <c r="K41" s="214">
        <f t="shared" si="13"/>
        <v>13250</v>
      </c>
      <c r="L41" s="214">
        <f t="shared" si="13"/>
        <v>12152</v>
      </c>
      <c r="M41" s="359">
        <f>SUM(L41/K41)</f>
        <v>0.91713207547169806</v>
      </c>
    </row>
    <row r="42" spans="1:13" ht="15" customHeight="1">
      <c r="A42" s="9">
        <v>41</v>
      </c>
      <c r="B42" s="139"/>
      <c r="C42" s="171"/>
      <c r="D42" s="172" t="s">
        <v>25</v>
      </c>
      <c r="E42" s="177" t="s">
        <v>15</v>
      </c>
      <c r="F42" s="178">
        <v>9500</v>
      </c>
      <c r="G42" s="178">
        <v>0</v>
      </c>
      <c r="H42" s="178">
        <v>1500</v>
      </c>
      <c r="I42" s="178">
        <v>0</v>
      </c>
      <c r="J42" s="178">
        <v>0</v>
      </c>
      <c r="K42" s="215">
        <f>SUM(F42:J42)</f>
        <v>11000</v>
      </c>
      <c r="L42" s="178">
        <v>10913</v>
      </c>
      <c r="M42" s="360">
        <f>SUM(L42/K42)</f>
        <v>0.99209090909090913</v>
      </c>
    </row>
    <row r="43" spans="1:13" ht="15" customHeight="1">
      <c r="A43" s="9">
        <v>41</v>
      </c>
      <c r="B43" s="139"/>
      <c r="C43" s="171"/>
      <c r="D43" s="172" t="s">
        <v>26</v>
      </c>
      <c r="E43" s="177" t="s">
        <v>12</v>
      </c>
      <c r="F43" s="215">
        <v>1000</v>
      </c>
      <c r="G43" s="178">
        <v>0</v>
      </c>
      <c r="H43" s="178">
        <v>0</v>
      </c>
      <c r="I43" s="178">
        <v>0</v>
      </c>
      <c r="J43" s="178">
        <v>0</v>
      </c>
      <c r="K43" s="215">
        <f t="shared" ref="K43:K46" si="14">SUM(F43:J43)</f>
        <v>1000</v>
      </c>
      <c r="L43" s="215">
        <v>621</v>
      </c>
      <c r="M43" s="360">
        <f t="shared" ref="M43:M45" si="15">SUM(L43/K43)</f>
        <v>0.621</v>
      </c>
    </row>
    <row r="44" spans="1:13" ht="15" customHeight="1">
      <c r="A44" s="9">
        <v>41</v>
      </c>
      <c r="B44" s="139"/>
      <c r="C44" s="171"/>
      <c r="D44" s="172" t="s">
        <v>27</v>
      </c>
      <c r="E44" s="177" t="s">
        <v>207</v>
      </c>
      <c r="F44" s="178">
        <v>700</v>
      </c>
      <c r="G44" s="178">
        <v>0</v>
      </c>
      <c r="H44" s="178">
        <v>0</v>
      </c>
      <c r="I44" s="178">
        <v>0</v>
      </c>
      <c r="J44" s="178">
        <v>-22</v>
      </c>
      <c r="K44" s="215">
        <f t="shared" si="14"/>
        <v>678</v>
      </c>
      <c r="L44" s="178">
        <v>46</v>
      </c>
      <c r="M44" s="360">
        <f t="shared" si="15"/>
        <v>6.7846607669616518E-2</v>
      </c>
    </row>
    <row r="45" spans="1:13" ht="15" customHeight="1">
      <c r="A45" s="9">
        <v>41</v>
      </c>
      <c r="B45" s="9"/>
      <c r="C45" s="9"/>
      <c r="D45" s="9">
        <v>5</v>
      </c>
      <c r="E45" s="177" t="s">
        <v>139</v>
      </c>
      <c r="F45" s="215">
        <v>550</v>
      </c>
      <c r="G45" s="178">
        <v>0</v>
      </c>
      <c r="H45" s="178">
        <v>0</v>
      </c>
      <c r="I45" s="178">
        <v>0</v>
      </c>
      <c r="J45" s="178">
        <v>22</v>
      </c>
      <c r="K45" s="215">
        <f t="shared" si="14"/>
        <v>572</v>
      </c>
      <c r="L45" s="215">
        <v>572</v>
      </c>
      <c r="M45" s="360">
        <f t="shared" si="15"/>
        <v>1</v>
      </c>
    </row>
    <row r="46" spans="1:13" s="70" customFormat="1" ht="15" customHeight="1">
      <c r="A46" s="9">
        <v>41</v>
      </c>
      <c r="B46" s="177"/>
      <c r="C46" s="177"/>
      <c r="D46" s="9">
        <v>8</v>
      </c>
      <c r="E46" s="177" t="s">
        <v>161</v>
      </c>
      <c r="F46" s="178">
        <v>1200</v>
      </c>
      <c r="G46" s="178">
        <v>0</v>
      </c>
      <c r="H46" s="178">
        <v>-1200</v>
      </c>
      <c r="I46" s="178">
        <v>0</v>
      </c>
      <c r="J46" s="178">
        <v>0</v>
      </c>
      <c r="K46" s="215">
        <f t="shared" si="14"/>
        <v>0</v>
      </c>
      <c r="L46" s="178">
        <v>0</v>
      </c>
      <c r="M46" s="360">
        <v>0</v>
      </c>
    </row>
    <row r="47" spans="1:13" ht="15" customHeight="1">
      <c r="A47" s="57"/>
      <c r="B47" s="167">
        <v>3</v>
      </c>
      <c r="C47" s="168" t="s">
        <v>116</v>
      </c>
      <c r="D47" s="169"/>
      <c r="E47" s="251"/>
      <c r="F47" s="250">
        <f t="shared" ref="F47:L47" si="16">F48</f>
        <v>3000</v>
      </c>
      <c r="G47" s="250">
        <f t="shared" si="16"/>
        <v>0</v>
      </c>
      <c r="H47" s="250">
        <f t="shared" si="16"/>
        <v>-500</v>
      </c>
      <c r="I47" s="250">
        <f t="shared" si="16"/>
        <v>0</v>
      </c>
      <c r="J47" s="250">
        <f t="shared" si="16"/>
        <v>0</v>
      </c>
      <c r="K47" s="250">
        <f t="shared" si="16"/>
        <v>2500</v>
      </c>
      <c r="L47" s="250">
        <f t="shared" si="16"/>
        <v>1645</v>
      </c>
      <c r="M47" s="358">
        <f t="shared" ref="M47:M55" si="17">SUM(L47/K47)</f>
        <v>0.65800000000000003</v>
      </c>
    </row>
    <row r="48" spans="1:13" ht="15" customHeight="1">
      <c r="A48" s="260"/>
      <c r="B48" s="281" t="s">
        <v>276</v>
      </c>
      <c r="C48" s="170" t="s">
        <v>277</v>
      </c>
      <c r="D48" s="203" t="s">
        <v>397</v>
      </c>
      <c r="E48" s="40"/>
      <c r="F48" s="214">
        <f>SUM(F49:F51)</f>
        <v>3000</v>
      </c>
      <c r="G48" s="214">
        <f t="shared" ref="G48:K48" si="18">SUM(G49:G51)</f>
        <v>0</v>
      </c>
      <c r="H48" s="214">
        <f t="shared" ref="H48:J48" si="19">SUM(H49:H51)</f>
        <v>-500</v>
      </c>
      <c r="I48" s="214">
        <f t="shared" si="19"/>
        <v>0</v>
      </c>
      <c r="J48" s="214">
        <f t="shared" si="19"/>
        <v>0</v>
      </c>
      <c r="K48" s="214">
        <f t="shared" si="18"/>
        <v>2500</v>
      </c>
      <c r="L48" s="214">
        <f>SUM(L49:L51)</f>
        <v>1645</v>
      </c>
      <c r="M48" s="359">
        <f t="shared" si="17"/>
        <v>0.65800000000000003</v>
      </c>
    </row>
    <row r="49" spans="1:13" ht="15" customHeight="1">
      <c r="A49" s="9">
        <v>41</v>
      </c>
      <c r="B49" s="172"/>
      <c r="C49" s="171"/>
      <c r="D49" s="172" t="s">
        <v>24</v>
      </c>
      <c r="E49" s="24" t="s">
        <v>342</v>
      </c>
      <c r="F49" s="219">
        <v>2000</v>
      </c>
      <c r="G49" s="219">
        <v>0</v>
      </c>
      <c r="H49" s="219">
        <v>0</v>
      </c>
      <c r="I49" s="219">
        <v>0</v>
      </c>
      <c r="J49" s="219">
        <v>0</v>
      </c>
      <c r="K49" s="215">
        <f>SUM(F49:J49)</f>
        <v>2000</v>
      </c>
      <c r="L49" s="219">
        <v>1645</v>
      </c>
      <c r="M49" s="360">
        <f t="shared" si="17"/>
        <v>0.82250000000000001</v>
      </c>
    </row>
    <row r="50" spans="1:13" ht="15" customHeight="1">
      <c r="A50" s="9">
        <v>41</v>
      </c>
      <c r="B50" s="172"/>
      <c r="C50" s="171"/>
      <c r="D50" s="172" t="s">
        <v>25</v>
      </c>
      <c r="E50" s="24" t="s">
        <v>343</v>
      </c>
      <c r="F50" s="178">
        <v>500</v>
      </c>
      <c r="G50" s="219">
        <v>0</v>
      </c>
      <c r="H50" s="219">
        <v>0</v>
      </c>
      <c r="I50" s="219">
        <v>0</v>
      </c>
      <c r="J50" s="219">
        <v>0</v>
      </c>
      <c r="K50" s="215">
        <f>SUM(F50:J50)</f>
        <v>500</v>
      </c>
      <c r="L50" s="178">
        <v>0</v>
      </c>
      <c r="M50" s="360">
        <f t="shared" ref="M50" si="20">SUM(L50/K50)</f>
        <v>0</v>
      </c>
    </row>
    <row r="51" spans="1:13" ht="15" customHeight="1">
      <c r="A51" s="9">
        <v>41</v>
      </c>
      <c r="B51" s="172"/>
      <c r="C51" s="171"/>
      <c r="D51" s="172" t="s">
        <v>26</v>
      </c>
      <c r="E51" s="33" t="s">
        <v>360</v>
      </c>
      <c r="F51" s="178">
        <v>500</v>
      </c>
      <c r="G51" s="219">
        <v>0</v>
      </c>
      <c r="H51" s="219">
        <v>-500</v>
      </c>
      <c r="I51" s="219">
        <v>0</v>
      </c>
      <c r="J51" s="219">
        <v>0</v>
      </c>
      <c r="K51" s="215">
        <f>SUM(F51:J51)</f>
        <v>0</v>
      </c>
      <c r="L51" s="178">
        <v>0</v>
      </c>
      <c r="M51" s="360">
        <v>0</v>
      </c>
    </row>
    <row r="52" spans="1:13" ht="15" customHeight="1">
      <c r="A52" s="261"/>
      <c r="B52" s="282" t="s">
        <v>28</v>
      </c>
      <c r="C52" s="252" t="s">
        <v>208</v>
      </c>
      <c r="D52" s="253"/>
      <c r="E52" s="254"/>
      <c r="F52" s="250">
        <f>F53</f>
        <v>86000</v>
      </c>
      <c r="G52" s="250">
        <f t="shared" ref="G52:K52" si="21">G53</f>
        <v>0</v>
      </c>
      <c r="H52" s="250">
        <f t="shared" si="21"/>
        <v>-25500</v>
      </c>
      <c r="I52" s="250">
        <f t="shared" si="21"/>
        <v>0</v>
      </c>
      <c r="J52" s="250">
        <f t="shared" si="21"/>
        <v>0</v>
      </c>
      <c r="K52" s="250">
        <f t="shared" si="21"/>
        <v>60500</v>
      </c>
      <c r="L52" s="250">
        <f>L53</f>
        <v>45058</v>
      </c>
      <c r="M52" s="358">
        <f t="shared" si="17"/>
        <v>0.74476033057851243</v>
      </c>
    </row>
    <row r="53" spans="1:13" ht="15" customHeight="1">
      <c r="A53" s="260"/>
      <c r="B53" s="281" t="s">
        <v>278</v>
      </c>
      <c r="C53" s="170" t="s">
        <v>393</v>
      </c>
      <c r="D53" s="203" t="s">
        <v>398</v>
      </c>
      <c r="E53" s="40"/>
      <c r="F53" s="214">
        <f>F54+F55</f>
        <v>86000</v>
      </c>
      <c r="G53" s="214">
        <f t="shared" ref="G53:K53" si="22">G54+G55</f>
        <v>0</v>
      </c>
      <c r="H53" s="214">
        <f t="shared" ref="H53:I53" si="23">H54+H55</f>
        <v>-25500</v>
      </c>
      <c r="I53" s="214">
        <f t="shared" si="23"/>
        <v>0</v>
      </c>
      <c r="J53" s="214">
        <f t="shared" si="22"/>
        <v>0</v>
      </c>
      <c r="K53" s="214">
        <f t="shared" si="22"/>
        <v>60500</v>
      </c>
      <c r="L53" s="214">
        <f>L54+L55</f>
        <v>45058</v>
      </c>
      <c r="M53" s="359">
        <f t="shared" si="17"/>
        <v>0.74476033057851243</v>
      </c>
    </row>
    <row r="54" spans="1:13" ht="15" customHeight="1">
      <c r="A54" s="9">
        <v>41</v>
      </c>
      <c r="B54" s="172"/>
      <c r="C54" s="171"/>
      <c r="D54" s="172" t="s">
        <v>24</v>
      </c>
      <c r="E54" s="24" t="s">
        <v>234</v>
      </c>
      <c r="F54" s="215">
        <v>18000</v>
      </c>
      <c r="G54" s="215">
        <v>0</v>
      </c>
      <c r="H54" s="215">
        <v>-10500</v>
      </c>
      <c r="I54" s="215">
        <v>0</v>
      </c>
      <c r="J54" s="215">
        <v>0</v>
      </c>
      <c r="K54" s="215">
        <f>SUM(F54:J54)</f>
        <v>7500</v>
      </c>
      <c r="L54" s="215">
        <v>4758</v>
      </c>
      <c r="M54" s="360">
        <f t="shared" si="17"/>
        <v>0.63439999999999996</v>
      </c>
    </row>
    <row r="55" spans="1:13" ht="15" customHeight="1">
      <c r="A55" s="9">
        <v>41</v>
      </c>
      <c r="B55" s="172"/>
      <c r="C55" s="171"/>
      <c r="D55" s="172">
        <v>2</v>
      </c>
      <c r="E55" s="24" t="s">
        <v>150</v>
      </c>
      <c r="F55" s="215">
        <v>68000</v>
      </c>
      <c r="G55" s="215">
        <v>0</v>
      </c>
      <c r="H55" s="215">
        <v>-15000</v>
      </c>
      <c r="I55" s="215">
        <v>0</v>
      </c>
      <c r="J55" s="215">
        <v>0</v>
      </c>
      <c r="K55" s="215">
        <f>SUM(F55:J55)</f>
        <v>53000</v>
      </c>
      <c r="L55" s="215">
        <v>40300</v>
      </c>
      <c r="M55" s="360">
        <f t="shared" si="17"/>
        <v>0.76037735849056609</v>
      </c>
    </row>
    <row r="56" spans="1:13" ht="15" customHeight="1">
      <c r="A56" s="57"/>
      <c r="B56" s="167">
        <v>6</v>
      </c>
      <c r="C56" s="264" t="s">
        <v>415</v>
      </c>
      <c r="D56" s="169"/>
      <c r="E56" s="251"/>
      <c r="F56" s="250">
        <f t="shared" ref="F56:L56" si="24">F57</f>
        <v>0</v>
      </c>
      <c r="G56" s="250">
        <f t="shared" si="24"/>
        <v>23989</v>
      </c>
      <c r="H56" s="250">
        <f t="shared" si="24"/>
        <v>2859</v>
      </c>
      <c r="I56" s="250">
        <f t="shared" si="24"/>
        <v>0</v>
      </c>
      <c r="J56" s="250">
        <f t="shared" si="24"/>
        <v>0</v>
      </c>
      <c r="K56" s="250">
        <f t="shared" si="24"/>
        <v>26848</v>
      </c>
      <c r="L56" s="250">
        <f t="shared" si="24"/>
        <v>25994</v>
      </c>
      <c r="M56" s="358">
        <f>SUM(L56/K56)</f>
        <v>0.96819129916567337</v>
      </c>
    </row>
    <row r="57" spans="1:13" ht="15" customHeight="1">
      <c r="A57" s="260"/>
      <c r="B57" s="281" t="s">
        <v>416</v>
      </c>
      <c r="C57" s="170" t="s">
        <v>417</v>
      </c>
      <c r="D57" s="35" t="s">
        <v>418</v>
      </c>
      <c r="E57" s="40"/>
      <c r="F57" s="214">
        <f t="shared" ref="F57:L57" si="25">SUM(F58:F66)</f>
        <v>0</v>
      </c>
      <c r="G57" s="214">
        <f t="shared" si="25"/>
        <v>23989</v>
      </c>
      <c r="H57" s="214">
        <f t="shared" si="25"/>
        <v>2859</v>
      </c>
      <c r="I57" s="214">
        <f t="shared" si="25"/>
        <v>0</v>
      </c>
      <c r="J57" s="214">
        <f t="shared" si="25"/>
        <v>0</v>
      </c>
      <c r="K57" s="214">
        <f t="shared" si="25"/>
        <v>26848</v>
      </c>
      <c r="L57" s="214">
        <f t="shared" si="25"/>
        <v>25994</v>
      </c>
      <c r="M57" s="359">
        <f>SUM(L57/K57)</f>
        <v>0.96819129916567337</v>
      </c>
    </row>
    <row r="58" spans="1:13" ht="15" customHeight="1">
      <c r="A58" s="374" t="s">
        <v>420</v>
      </c>
      <c r="B58" s="139"/>
      <c r="C58" s="171"/>
      <c r="D58" s="418" t="s">
        <v>24</v>
      </c>
      <c r="E58" s="446" t="s">
        <v>105</v>
      </c>
      <c r="F58" s="178">
        <v>0</v>
      </c>
      <c r="G58" s="178">
        <v>17859</v>
      </c>
      <c r="H58" s="178">
        <v>0</v>
      </c>
      <c r="I58" s="178">
        <v>0</v>
      </c>
      <c r="J58" s="178">
        <v>0</v>
      </c>
      <c r="K58" s="215">
        <f>SUM(F58:J58)</f>
        <v>17859</v>
      </c>
      <c r="L58" s="178">
        <v>17735</v>
      </c>
      <c r="M58" s="360">
        <f t="shared" ref="M58:M66" si="26">SUM(L58/K58)</f>
        <v>0.99305672210090146</v>
      </c>
    </row>
    <row r="59" spans="1:13" ht="15" customHeight="1">
      <c r="A59" s="9">
        <v>41</v>
      </c>
      <c r="B59" s="139"/>
      <c r="C59" s="171"/>
      <c r="D59" s="419"/>
      <c r="E59" s="447"/>
      <c r="F59" s="178">
        <v>0</v>
      </c>
      <c r="G59" s="178">
        <v>0</v>
      </c>
      <c r="H59" s="178">
        <v>86</v>
      </c>
      <c r="I59" s="178">
        <v>0</v>
      </c>
      <c r="J59" s="178">
        <v>0</v>
      </c>
      <c r="K59" s="215">
        <f>SUM(F59:J59)</f>
        <v>86</v>
      </c>
      <c r="L59" s="178">
        <v>74</v>
      </c>
      <c r="M59" s="360">
        <f t="shared" si="26"/>
        <v>0.86046511627906974</v>
      </c>
    </row>
    <row r="60" spans="1:13" ht="15" customHeight="1">
      <c r="A60" s="374" t="s">
        <v>420</v>
      </c>
      <c r="B60" s="139"/>
      <c r="C60" s="171"/>
      <c r="D60" s="418" t="s">
        <v>25</v>
      </c>
      <c r="E60" s="446" t="s">
        <v>189</v>
      </c>
      <c r="F60" s="215">
        <v>0</v>
      </c>
      <c r="G60" s="178">
        <v>6017</v>
      </c>
      <c r="H60" s="178">
        <v>0</v>
      </c>
      <c r="I60" s="178">
        <v>0</v>
      </c>
      <c r="J60" s="178">
        <v>0</v>
      </c>
      <c r="K60" s="215">
        <f t="shared" ref="K60:K66" si="27">SUM(F60:J60)</f>
        <v>6017</v>
      </c>
      <c r="L60" s="215">
        <v>5966</v>
      </c>
      <c r="M60" s="360">
        <f t="shared" si="26"/>
        <v>0.99152401529001166</v>
      </c>
    </row>
    <row r="61" spans="1:13" ht="15" customHeight="1">
      <c r="A61" s="9">
        <v>41</v>
      </c>
      <c r="B61" s="139"/>
      <c r="C61" s="171"/>
      <c r="D61" s="419"/>
      <c r="E61" s="447"/>
      <c r="F61" s="215">
        <v>0</v>
      </c>
      <c r="G61" s="178">
        <v>0</v>
      </c>
      <c r="H61" s="178">
        <v>22</v>
      </c>
      <c r="I61" s="178">
        <v>0</v>
      </c>
      <c r="J61" s="178">
        <v>0</v>
      </c>
      <c r="K61" s="215">
        <f t="shared" si="27"/>
        <v>22</v>
      </c>
      <c r="L61" s="215">
        <v>26</v>
      </c>
      <c r="M61" s="360">
        <f t="shared" si="26"/>
        <v>1.1818181818181819</v>
      </c>
    </row>
    <row r="62" spans="1:13" ht="15" customHeight="1">
      <c r="A62" s="374" t="s">
        <v>420</v>
      </c>
      <c r="B62" s="139"/>
      <c r="C62" s="171"/>
      <c r="D62" s="172" t="s">
        <v>26</v>
      </c>
      <c r="E62" s="177" t="s">
        <v>90</v>
      </c>
      <c r="F62" s="178">
        <v>0</v>
      </c>
      <c r="G62" s="178">
        <v>113</v>
      </c>
      <c r="H62" s="178">
        <v>0</v>
      </c>
      <c r="I62" s="178">
        <v>0</v>
      </c>
      <c r="J62" s="178">
        <v>0</v>
      </c>
      <c r="K62" s="215">
        <f t="shared" si="27"/>
        <v>113</v>
      </c>
      <c r="L62" s="178">
        <v>18</v>
      </c>
      <c r="M62" s="360">
        <f t="shared" si="26"/>
        <v>0.15929203539823009</v>
      </c>
    </row>
    <row r="63" spans="1:13" ht="15" customHeight="1">
      <c r="A63" s="9">
        <v>41</v>
      </c>
      <c r="B63" s="139"/>
      <c r="C63" s="171"/>
      <c r="D63" s="172" t="s">
        <v>27</v>
      </c>
      <c r="E63" s="177" t="s">
        <v>419</v>
      </c>
      <c r="F63" s="178">
        <v>0</v>
      </c>
      <c r="G63" s="178">
        <v>0</v>
      </c>
      <c r="H63" s="178">
        <v>200</v>
      </c>
      <c r="I63" s="178">
        <v>0</v>
      </c>
      <c r="J63" s="178">
        <v>0</v>
      </c>
      <c r="K63" s="215">
        <f t="shared" si="27"/>
        <v>200</v>
      </c>
      <c r="L63" s="178">
        <v>0</v>
      </c>
      <c r="M63" s="360">
        <f t="shared" si="26"/>
        <v>0</v>
      </c>
    </row>
    <row r="64" spans="1:13" ht="15" customHeight="1">
      <c r="A64" s="9">
        <v>41</v>
      </c>
      <c r="B64" s="139"/>
      <c r="C64" s="171"/>
      <c r="D64" s="172" t="s">
        <v>28</v>
      </c>
      <c r="E64" s="151" t="s">
        <v>18</v>
      </c>
      <c r="F64" s="178">
        <v>0</v>
      </c>
      <c r="G64" s="178">
        <v>0</v>
      </c>
      <c r="H64" s="178">
        <v>1981</v>
      </c>
      <c r="I64" s="178">
        <v>0</v>
      </c>
      <c r="J64" s="178">
        <v>0</v>
      </c>
      <c r="K64" s="215">
        <f t="shared" si="27"/>
        <v>1981</v>
      </c>
      <c r="L64" s="178">
        <v>1901</v>
      </c>
      <c r="M64" s="360">
        <f t="shared" si="26"/>
        <v>0.9596163553760727</v>
      </c>
    </row>
    <row r="65" spans="1:13" ht="15" customHeight="1">
      <c r="A65" s="9">
        <v>41</v>
      </c>
      <c r="B65" s="139"/>
      <c r="C65" s="171"/>
      <c r="D65" s="172" t="s">
        <v>44</v>
      </c>
      <c r="E65" s="151" t="s">
        <v>111</v>
      </c>
      <c r="F65" s="178">
        <v>0</v>
      </c>
      <c r="G65" s="178">
        <v>0</v>
      </c>
      <c r="H65" s="178">
        <v>270</v>
      </c>
      <c r="I65" s="178">
        <v>0</v>
      </c>
      <c r="J65" s="178">
        <v>0</v>
      </c>
      <c r="K65" s="215">
        <f t="shared" si="27"/>
        <v>270</v>
      </c>
      <c r="L65" s="178">
        <v>235</v>
      </c>
      <c r="M65" s="360">
        <f t="shared" si="26"/>
        <v>0.87037037037037035</v>
      </c>
    </row>
    <row r="66" spans="1:13" ht="15" customHeight="1">
      <c r="A66" s="9">
        <v>41</v>
      </c>
      <c r="B66" s="9"/>
      <c r="C66" s="9"/>
      <c r="D66" s="172" t="s">
        <v>45</v>
      </c>
      <c r="E66" s="151" t="s">
        <v>113</v>
      </c>
      <c r="F66" s="215">
        <v>0</v>
      </c>
      <c r="G66" s="178">
        <v>0</v>
      </c>
      <c r="H66" s="178">
        <v>300</v>
      </c>
      <c r="I66" s="178">
        <v>0</v>
      </c>
      <c r="J66" s="178">
        <v>0</v>
      </c>
      <c r="K66" s="215">
        <f t="shared" si="27"/>
        <v>300</v>
      </c>
      <c r="L66" s="215">
        <v>39</v>
      </c>
      <c r="M66" s="360">
        <f t="shared" si="26"/>
        <v>0.13</v>
      </c>
    </row>
    <row r="67" spans="1:13">
      <c r="A67" s="13"/>
      <c r="B67" s="12"/>
      <c r="C67" s="4"/>
      <c r="D67" s="3"/>
      <c r="E67" s="15"/>
      <c r="F67" s="15"/>
      <c r="G67" s="15"/>
      <c r="H67" s="15"/>
      <c r="I67" s="15"/>
      <c r="J67" s="15"/>
      <c r="K67" s="15"/>
      <c r="L67" s="15"/>
      <c r="M67" s="15"/>
    </row>
    <row r="68" spans="1:13">
      <c r="A68" s="13"/>
      <c r="B68" s="12"/>
      <c r="C68" s="4"/>
      <c r="D68" s="3"/>
      <c r="E68" s="15"/>
      <c r="F68" s="15"/>
      <c r="G68" s="15"/>
      <c r="H68" s="15"/>
      <c r="I68" s="15"/>
      <c r="J68" s="15"/>
      <c r="K68" s="15"/>
      <c r="L68" s="15"/>
      <c r="M68" s="15"/>
    </row>
    <row r="69" spans="1:13">
      <c r="A69" s="13"/>
      <c r="B69" s="12"/>
      <c r="C69" s="4"/>
      <c r="D69" s="3"/>
      <c r="E69" s="15"/>
      <c r="F69" s="15"/>
      <c r="G69" s="15"/>
      <c r="H69" s="15"/>
      <c r="I69" s="15"/>
      <c r="J69" s="15"/>
      <c r="K69" s="15"/>
      <c r="L69" s="15"/>
      <c r="M69" s="15"/>
    </row>
    <row r="70" spans="1:13">
      <c r="A70" s="13"/>
      <c r="B70" s="12"/>
      <c r="C70" s="4"/>
      <c r="D70" s="3"/>
      <c r="E70" s="15"/>
      <c r="F70" s="15"/>
      <c r="G70" s="15"/>
      <c r="H70" s="15"/>
      <c r="I70" s="15"/>
      <c r="J70" s="15"/>
      <c r="K70" s="15"/>
      <c r="L70" s="15"/>
      <c r="M70" s="15"/>
    </row>
    <row r="71" spans="1:13">
      <c r="A71" s="13"/>
      <c r="B71" s="12"/>
      <c r="C71" s="4"/>
      <c r="D71" s="3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14" customFormat="1">
      <c r="A72" s="13"/>
      <c r="B72" s="12"/>
      <c r="C72" s="4"/>
      <c r="D72" s="3"/>
      <c r="E72" s="15"/>
      <c r="F72" s="15"/>
      <c r="G72" s="15"/>
      <c r="H72" s="15"/>
      <c r="I72" s="15"/>
      <c r="J72" s="15"/>
      <c r="K72" s="15"/>
      <c r="L72" s="15"/>
      <c r="M72" s="15"/>
    </row>
    <row r="73" spans="1:13" s="14" customFormat="1">
      <c r="A73" s="13"/>
      <c r="B73" s="12"/>
      <c r="C73" s="4"/>
      <c r="D73" s="3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14" customFormat="1">
      <c r="A74" s="13"/>
      <c r="B74" s="12"/>
      <c r="C74" s="4"/>
      <c r="D74" s="3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14" customFormat="1">
      <c r="A75" s="13"/>
      <c r="B75" s="12"/>
      <c r="C75" s="4"/>
      <c r="D75" s="3"/>
      <c r="E75" s="15"/>
      <c r="F75" s="15"/>
      <c r="G75" s="15"/>
      <c r="H75" s="15"/>
      <c r="I75" s="15"/>
      <c r="J75" s="15"/>
      <c r="K75" s="15"/>
      <c r="L75" s="15"/>
      <c r="M75" s="15"/>
    </row>
    <row r="76" spans="1:13" s="14" customFormat="1">
      <c r="A76" s="13"/>
      <c r="B76" s="12"/>
      <c r="C76" s="4"/>
      <c r="D76" s="3"/>
      <c r="E76" s="15"/>
      <c r="F76" s="15"/>
      <c r="G76" s="15"/>
      <c r="H76" s="15"/>
      <c r="I76" s="15"/>
      <c r="J76" s="15"/>
      <c r="K76" s="15"/>
      <c r="L76" s="15"/>
      <c r="M76" s="15"/>
    </row>
    <row r="77" spans="1:13" s="14" customFormat="1">
      <c r="A77" s="13"/>
      <c r="B77" s="12"/>
      <c r="C77" s="4"/>
      <c r="D77" s="3"/>
      <c r="E77" s="15"/>
      <c r="F77" s="15"/>
      <c r="G77" s="15"/>
      <c r="H77" s="15"/>
      <c r="I77" s="15"/>
      <c r="J77" s="15"/>
      <c r="K77" s="15"/>
      <c r="L77" s="15"/>
      <c r="M77" s="15"/>
    </row>
    <row r="78" spans="1:13" s="14" customFormat="1">
      <c r="A78" s="13"/>
      <c r="B78" s="12"/>
      <c r="C78" s="4"/>
      <c r="D78" s="3"/>
      <c r="E78" s="15"/>
      <c r="F78" s="15"/>
      <c r="G78" s="15"/>
      <c r="H78" s="15"/>
      <c r="I78" s="15"/>
      <c r="J78" s="15"/>
      <c r="K78" s="15"/>
      <c r="L78" s="15"/>
      <c r="M78" s="15"/>
    </row>
    <row r="79" spans="1:13" s="14" customFormat="1">
      <c r="A79" s="13"/>
      <c r="B79" s="12"/>
      <c r="C79" s="4"/>
      <c r="D79" s="3"/>
      <c r="E79" s="15"/>
      <c r="F79" s="15"/>
      <c r="G79" s="15"/>
      <c r="H79" s="15"/>
      <c r="I79" s="15"/>
      <c r="J79" s="15"/>
      <c r="K79" s="15"/>
      <c r="L79" s="15"/>
      <c r="M79" s="15"/>
    </row>
  </sheetData>
  <mergeCells count="28">
    <mergeCell ref="A1:E1"/>
    <mergeCell ref="A3:A5"/>
    <mergeCell ref="B3:B5"/>
    <mergeCell ref="C3:C5"/>
    <mergeCell ref="D3:D5"/>
    <mergeCell ref="E4:E5"/>
    <mergeCell ref="A2:M2"/>
    <mergeCell ref="H4:H5"/>
    <mergeCell ref="F4:F5"/>
    <mergeCell ref="G4:G5"/>
    <mergeCell ref="K4:K5"/>
    <mergeCell ref="J4:J5"/>
    <mergeCell ref="I4:I5"/>
    <mergeCell ref="E58:E59"/>
    <mergeCell ref="D58:D59"/>
    <mergeCell ref="D60:D61"/>
    <mergeCell ref="E60:E61"/>
    <mergeCell ref="F3:M3"/>
    <mergeCell ref="L4:L5"/>
    <mergeCell ref="M4:M5"/>
    <mergeCell ref="D21:D22"/>
    <mergeCell ref="D9:D10"/>
    <mergeCell ref="E9:E10"/>
    <mergeCell ref="E16:E17"/>
    <mergeCell ref="D16:D17"/>
    <mergeCell ref="E21:E22"/>
    <mergeCell ref="E13:E14"/>
    <mergeCell ref="D13:D14"/>
  </mergeCells>
  <phoneticPr fontId="1" type="noConversion"/>
  <printOptions horizontalCentered="1" verticalCentered="1"/>
  <pageMargins left="0.78740157480314965" right="0.78740157480314965" top="0.59055118110236227" bottom="0.47244094488188981" header="0.51181102362204722" footer="0.51181102362204722"/>
  <pageSetup paperSize="9" scale="53" firstPageNumber="10" orientation="landscape" useFirstPageNumber="1" r:id="rId1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Normal="100" zoomScaleSheetLayoutView="100" zoomScalePageLayoutView="75" workbookViewId="0">
      <selection sqref="A1:M1"/>
    </sheetView>
  </sheetViews>
  <sheetFormatPr defaultRowHeight="27"/>
  <cols>
    <col min="1" max="1" width="5.28515625" style="83" customWidth="1"/>
    <col min="2" max="2" width="4.28515625" style="83" customWidth="1"/>
    <col min="3" max="3" width="8.85546875" style="84" customWidth="1"/>
    <col min="4" max="4" width="3.140625" style="84" customWidth="1"/>
    <col min="5" max="5" width="44.28515625" style="84" customWidth="1"/>
    <col min="6" max="6" width="10.140625" style="85" customWidth="1"/>
    <col min="7" max="7" width="7.7109375" style="85" hidden="1" customWidth="1"/>
    <col min="8" max="8" width="8" style="85" hidden="1" customWidth="1"/>
    <col min="9" max="10" width="7.7109375" style="85" hidden="1" customWidth="1"/>
    <col min="11" max="11" width="9.28515625" style="85" customWidth="1"/>
    <col min="12" max="12" width="10" style="85" customWidth="1"/>
    <col min="13" max="13" width="9.28515625" style="85" customWidth="1"/>
    <col min="14" max="14" width="9.140625" style="84"/>
    <col min="15" max="15" width="0" style="84" hidden="1" customWidth="1"/>
    <col min="16" max="16" width="8.140625" style="84" hidden="1" customWidth="1"/>
    <col min="17" max="18" width="7.85546875" style="84" hidden="1" customWidth="1"/>
    <col min="19" max="19" width="9.140625" style="84"/>
    <col min="20" max="20" width="10" style="84" customWidth="1"/>
    <col min="21" max="16384" width="9.140625" style="84"/>
  </cols>
  <sheetData>
    <row r="1" spans="1:21" ht="15" customHeight="1">
      <c r="A1" s="453" t="s">
        <v>279</v>
      </c>
      <c r="B1" s="408"/>
      <c r="C1" s="408"/>
      <c r="D1" s="408"/>
      <c r="E1" s="408"/>
    </row>
    <row r="2" spans="1:21" ht="17.100000000000001" customHeight="1">
      <c r="A2" s="454" t="s">
        <v>346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6"/>
      <c r="O2" s="456"/>
      <c r="P2" s="456"/>
      <c r="Q2" s="456"/>
      <c r="R2" s="456"/>
      <c r="S2" s="456"/>
      <c r="T2" s="456"/>
      <c r="U2" s="427"/>
    </row>
    <row r="3" spans="1:21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10" t="s">
        <v>244</v>
      </c>
      <c r="G3" s="411"/>
      <c r="H3" s="411"/>
      <c r="I3" s="411"/>
      <c r="J3" s="411"/>
      <c r="K3" s="411"/>
      <c r="L3" s="412"/>
      <c r="M3" s="413"/>
      <c r="N3" s="457" t="s">
        <v>29</v>
      </c>
      <c r="O3" s="458"/>
      <c r="P3" s="458"/>
      <c r="Q3" s="458"/>
      <c r="R3" s="458"/>
      <c r="S3" s="458"/>
      <c r="T3" s="459"/>
      <c r="U3" s="460"/>
    </row>
    <row r="4" spans="1:21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  <c r="N4" s="397" t="s">
        <v>347</v>
      </c>
      <c r="O4" s="397" t="s">
        <v>326</v>
      </c>
      <c r="P4" s="397" t="s">
        <v>302</v>
      </c>
      <c r="Q4" s="397" t="s">
        <v>306</v>
      </c>
      <c r="R4" s="397" t="s">
        <v>328</v>
      </c>
      <c r="S4" s="397" t="s">
        <v>303</v>
      </c>
      <c r="T4" s="400" t="s">
        <v>428</v>
      </c>
      <c r="U4" s="400" t="s">
        <v>317</v>
      </c>
    </row>
    <row r="5" spans="1:21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  <c r="N5" s="397"/>
      <c r="O5" s="397"/>
      <c r="P5" s="397"/>
      <c r="Q5" s="397"/>
      <c r="R5" s="397"/>
      <c r="S5" s="397"/>
      <c r="T5" s="401"/>
      <c r="U5" s="401"/>
    </row>
    <row r="6" spans="1:21" ht="15" customHeight="1">
      <c r="A6" s="220"/>
      <c r="B6" s="140" t="s">
        <v>89</v>
      </c>
      <c r="C6" s="141"/>
      <c r="D6" s="221"/>
      <c r="E6" s="142"/>
      <c r="F6" s="213">
        <f t="shared" ref="F6:L6" si="0">F7+F36+F40</f>
        <v>500309</v>
      </c>
      <c r="G6" s="213">
        <f t="shared" si="0"/>
        <v>0</v>
      </c>
      <c r="H6" s="213">
        <f t="shared" si="0"/>
        <v>22506</v>
      </c>
      <c r="I6" s="213">
        <f t="shared" si="0"/>
        <v>1555</v>
      </c>
      <c r="J6" s="213">
        <f t="shared" si="0"/>
        <v>0</v>
      </c>
      <c r="K6" s="213">
        <f t="shared" si="0"/>
        <v>524370</v>
      </c>
      <c r="L6" s="213">
        <f t="shared" si="0"/>
        <v>510784</v>
      </c>
      <c r="M6" s="361">
        <f>L6/K6</f>
        <v>0.97409081373839079</v>
      </c>
      <c r="N6" s="213">
        <f t="shared" ref="N6:T6" si="1">N7+N36+N40</f>
        <v>0</v>
      </c>
      <c r="O6" s="213">
        <f t="shared" si="1"/>
        <v>3000</v>
      </c>
      <c r="P6" s="213">
        <f t="shared" si="1"/>
        <v>0</v>
      </c>
      <c r="Q6" s="213">
        <f t="shared" si="1"/>
        <v>0</v>
      </c>
      <c r="R6" s="213">
        <f t="shared" si="1"/>
        <v>0</v>
      </c>
      <c r="S6" s="213">
        <f t="shared" si="1"/>
        <v>3000</v>
      </c>
      <c r="T6" s="213">
        <f t="shared" si="1"/>
        <v>3000</v>
      </c>
      <c r="U6" s="361">
        <f>T6/S6</f>
        <v>1</v>
      </c>
    </row>
    <row r="7" spans="1:21" ht="15" customHeight="1">
      <c r="A7" s="220"/>
      <c r="B7" s="157">
        <v>1</v>
      </c>
      <c r="C7" s="161" t="s">
        <v>10</v>
      </c>
      <c r="D7" s="222"/>
      <c r="E7" s="143"/>
      <c r="F7" s="315">
        <f t="shared" ref="F7:L7" si="2">F8+F34</f>
        <v>498726</v>
      </c>
      <c r="G7" s="315">
        <f t="shared" si="2"/>
        <v>0</v>
      </c>
      <c r="H7" s="315">
        <f t="shared" si="2"/>
        <v>22608</v>
      </c>
      <c r="I7" s="315">
        <f t="shared" si="2"/>
        <v>1555</v>
      </c>
      <c r="J7" s="315">
        <f t="shared" si="2"/>
        <v>0</v>
      </c>
      <c r="K7" s="315">
        <f t="shared" si="2"/>
        <v>522889</v>
      </c>
      <c r="L7" s="315">
        <f t="shared" si="2"/>
        <v>509453</v>
      </c>
      <c r="M7" s="362">
        <f>L7/K7</f>
        <v>0.97430429785289041</v>
      </c>
      <c r="N7" s="315">
        <f t="shared" ref="N7:T7" si="3">N8+N34</f>
        <v>0</v>
      </c>
      <c r="O7" s="315">
        <f t="shared" si="3"/>
        <v>3000</v>
      </c>
      <c r="P7" s="315">
        <f t="shared" si="3"/>
        <v>0</v>
      </c>
      <c r="Q7" s="315">
        <f t="shared" si="3"/>
        <v>0</v>
      </c>
      <c r="R7" s="315">
        <f t="shared" si="3"/>
        <v>0</v>
      </c>
      <c r="S7" s="315">
        <f t="shared" si="3"/>
        <v>3000</v>
      </c>
      <c r="T7" s="315">
        <f t="shared" si="3"/>
        <v>3000</v>
      </c>
      <c r="U7" s="362">
        <f>T7/S7</f>
        <v>1</v>
      </c>
    </row>
    <row r="8" spans="1:21" ht="15" customHeight="1">
      <c r="A8" s="144"/>
      <c r="B8" s="152" t="s">
        <v>284</v>
      </c>
      <c r="C8" s="162" t="s">
        <v>353</v>
      </c>
      <c r="D8" s="385" t="s">
        <v>399</v>
      </c>
      <c r="E8" s="386"/>
      <c r="F8" s="10">
        <f>SUM(F9:F33)</f>
        <v>498126</v>
      </c>
      <c r="G8" s="10">
        <f t="shared" ref="G8:I8" si="4">SUM(G9:G33)</f>
        <v>0</v>
      </c>
      <c r="H8" s="10">
        <f t="shared" si="4"/>
        <v>22508</v>
      </c>
      <c r="I8" s="10">
        <f t="shared" si="4"/>
        <v>1555</v>
      </c>
      <c r="J8" s="10">
        <f t="shared" ref="J8" si="5">SUM(J9:J33)</f>
        <v>0</v>
      </c>
      <c r="K8" s="10">
        <f t="shared" ref="K8" si="6">SUM(K9:K33)</f>
        <v>522189</v>
      </c>
      <c r="L8" s="10">
        <f t="shared" ref="L8" si="7">SUM(L9:L32)</f>
        <v>508785</v>
      </c>
      <c r="M8" s="363">
        <f>L8/K8</f>
        <v>0.97433113298058749</v>
      </c>
      <c r="N8" s="10">
        <f>SUM(N9:N33)</f>
        <v>0</v>
      </c>
      <c r="O8" s="10">
        <f t="shared" ref="O8" si="8">SUM(O9:O33)</f>
        <v>3000</v>
      </c>
      <c r="P8" s="10">
        <f t="shared" ref="P8" si="9">SUM(P9:P33)</f>
        <v>0</v>
      </c>
      <c r="Q8" s="10">
        <f t="shared" ref="Q8" si="10">SUM(Q9:Q33)</f>
        <v>0</v>
      </c>
      <c r="R8" s="10">
        <f t="shared" ref="R8" si="11">SUM(R9:R33)</f>
        <v>0</v>
      </c>
      <c r="S8" s="10">
        <f t="shared" ref="S8:T8" si="12">SUM(S9:S33)</f>
        <v>3000</v>
      </c>
      <c r="T8" s="10">
        <f t="shared" si="12"/>
        <v>3000</v>
      </c>
      <c r="U8" s="363">
        <f>T8/S8</f>
        <v>1</v>
      </c>
    </row>
    <row r="9" spans="1:21" ht="15" customHeight="1">
      <c r="A9" s="144">
        <v>41</v>
      </c>
      <c r="B9" s="148"/>
      <c r="C9" s="150"/>
      <c r="D9" s="387" t="s">
        <v>24</v>
      </c>
      <c r="E9" s="206" t="s">
        <v>235</v>
      </c>
      <c r="F9" s="180">
        <v>29705</v>
      </c>
      <c r="G9" s="180">
        <v>0</v>
      </c>
      <c r="H9" s="180">
        <v>616</v>
      </c>
      <c r="I9" s="180">
        <v>0</v>
      </c>
      <c r="J9" s="180">
        <v>0</v>
      </c>
      <c r="K9" s="180">
        <f>SUM(F9:J9)</f>
        <v>30321</v>
      </c>
      <c r="L9" s="180">
        <v>30312</v>
      </c>
      <c r="M9" s="355">
        <f>L9/K9</f>
        <v>0.99970317601662217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f>SUM(N9:R9)</f>
        <v>0</v>
      </c>
      <c r="T9" s="180">
        <v>0</v>
      </c>
      <c r="U9" s="355">
        <v>0</v>
      </c>
    </row>
    <row r="10" spans="1:21" ht="15" customHeight="1">
      <c r="A10" s="144">
        <v>41</v>
      </c>
      <c r="B10" s="148"/>
      <c r="C10" s="150"/>
      <c r="D10" s="461"/>
      <c r="E10" s="206" t="s">
        <v>236</v>
      </c>
      <c r="F10" s="181">
        <v>235000</v>
      </c>
      <c r="G10" s="180">
        <v>0</v>
      </c>
      <c r="H10" s="180">
        <v>10000</v>
      </c>
      <c r="I10" s="180">
        <v>0</v>
      </c>
      <c r="J10" s="180">
        <v>892</v>
      </c>
      <c r="K10" s="180">
        <f t="shared" ref="K10:K32" si="13">SUM(F10:J10)</f>
        <v>245892</v>
      </c>
      <c r="L10" s="181">
        <v>245892</v>
      </c>
      <c r="M10" s="355">
        <f t="shared" ref="M10:M42" si="14">L10/K10</f>
        <v>1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f t="shared" ref="S10:S33" si="15">SUM(N10:R10)</f>
        <v>0</v>
      </c>
      <c r="T10" s="180">
        <v>0</v>
      </c>
      <c r="U10" s="355">
        <v>0</v>
      </c>
    </row>
    <row r="11" spans="1:21" ht="15" customHeight="1">
      <c r="A11" s="144">
        <v>41</v>
      </c>
      <c r="B11" s="148"/>
      <c r="C11" s="150"/>
      <c r="D11" s="148" t="s">
        <v>25</v>
      </c>
      <c r="E11" s="205" t="s">
        <v>203</v>
      </c>
      <c r="F11" s="181">
        <v>94040</v>
      </c>
      <c r="G11" s="180">
        <v>0</v>
      </c>
      <c r="H11" s="180">
        <v>4516</v>
      </c>
      <c r="I11" s="180">
        <v>0</v>
      </c>
      <c r="J11" s="180">
        <v>-892</v>
      </c>
      <c r="K11" s="180">
        <f t="shared" si="13"/>
        <v>97664</v>
      </c>
      <c r="L11" s="181">
        <v>97267</v>
      </c>
      <c r="M11" s="355">
        <f t="shared" si="14"/>
        <v>0.99593504259501964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f t="shared" si="15"/>
        <v>0</v>
      </c>
      <c r="T11" s="180">
        <v>0</v>
      </c>
      <c r="U11" s="355">
        <v>0</v>
      </c>
    </row>
    <row r="12" spans="1:21" ht="15" customHeight="1">
      <c r="A12" s="144">
        <v>41</v>
      </c>
      <c r="B12" s="148"/>
      <c r="C12" s="150"/>
      <c r="D12" s="148" t="s">
        <v>26</v>
      </c>
      <c r="E12" s="205" t="s">
        <v>90</v>
      </c>
      <c r="F12" s="181">
        <v>200</v>
      </c>
      <c r="G12" s="180">
        <v>0</v>
      </c>
      <c r="H12" s="180">
        <v>0</v>
      </c>
      <c r="I12" s="180">
        <v>0</v>
      </c>
      <c r="J12" s="180">
        <v>0</v>
      </c>
      <c r="K12" s="180">
        <f t="shared" si="13"/>
        <v>200</v>
      </c>
      <c r="L12" s="181">
        <v>163</v>
      </c>
      <c r="M12" s="355">
        <f t="shared" si="14"/>
        <v>0.81499999999999995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f t="shared" si="15"/>
        <v>0</v>
      </c>
      <c r="T12" s="180">
        <v>0</v>
      </c>
      <c r="U12" s="355">
        <v>0</v>
      </c>
    </row>
    <row r="13" spans="1:21" ht="15" customHeight="1">
      <c r="A13" s="144">
        <v>41</v>
      </c>
      <c r="B13" s="148"/>
      <c r="C13" s="150"/>
      <c r="D13" s="148" t="s">
        <v>27</v>
      </c>
      <c r="E13" s="205" t="s">
        <v>15</v>
      </c>
      <c r="F13" s="181">
        <v>48000</v>
      </c>
      <c r="G13" s="180">
        <v>0</v>
      </c>
      <c r="H13" s="180">
        <v>2276</v>
      </c>
      <c r="I13" s="180">
        <v>0</v>
      </c>
      <c r="J13" s="180">
        <v>0</v>
      </c>
      <c r="K13" s="180">
        <f t="shared" si="13"/>
        <v>50276</v>
      </c>
      <c r="L13" s="181">
        <v>46321</v>
      </c>
      <c r="M13" s="355">
        <f t="shared" si="14"/>
        <v>0.92133423502267486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f t="shared" si="15"/>
        <v>0</v>
      </c>
      <c r="T13" s="180">
        <v>0</v>
      </c>
      <c r="U13" s="355">
        <v>0</v>
      </c>
    </row>
    <row r="14" spans="1:21" ht="15" customHeight="1">
      <c r="A14" s="144">
        <v>41</v>
      </c>
      <c r="B14" s="148"/>
      <c r="C14" s="150"/>
      <c r="D14" s="148" t="s">
        <v>28</v>
      </c>
      <c r="E14" s="205" t="s">
        <v>12</v>
      </c>
      <c r="F14" s="181">
        <v>7000</v>
      </c>
      <c r="G14" s="180">
        <v>0</v>
      </c>
      <c r="H14" s="180">
        <v>1000</v>
      </c>
      <c r="I14" s="180">
        <v>0</v>
      </c>
      <c r="J14" s="180">
        <v>0</v>
      </c>
      <c r="K14" s="180">
        <f t="shared" si="13"/>
        <v>8000</v>
      </c>
      <c r="L14" s="181">
        <v>7985</v>
      </c>
      <c r="M14" s="355">
        <f t="shared" si="14"/>
        <v>0.99812500000000004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f t="shared" si="15"/>
        <v>0</v>
      </c>
      <c r="T14" s="180">
        <v>0</v>
      </c>
      <c r="U14" s="355">
        <v>0</v>
      </c>
    </row>
    <row r="15" spans="1:21" ht="15" customHeight="1">
      <c r="A15" s="144">
        <v>41</v>
      </c>
      <c r="B15" s="148"/>
      <c r="C15" s="150"/>
      <c r="D15" s="144">
        <v>6</v>
      </c>
      <c r="E15" s="207" t="s">
        <v>149</v>
      </c>
      <c r="F15" s="181">
        <v>1200</v>
      </c>
      <c r="G15" s="180">
        <v>0</v>
      </c>
      <c r="H15" s="180">
        <v>0</v>
      </c>
      <c r="I15" s="180">
        <v>0</v>
      </c>
      <c r="J15" s="180">
        <v>0</v>
      </c>
      <c r="K15" s="180">
        <f t="shared" si="13"/>
        <v>1200</v>
      </c>
      <c r="L15" s="181">
        <v>1192</v>
      </c>
      <c r="M15" s="355">
        <f t="shared" si="14"/>
        <v>0.99333333333333329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f t="shared" si="15"/>
        <v>0</v>
      </c>
      <c r="T15" s="180">
        <v>0</v>
      </c>
      <c r="U15" s="355">
        <v>0</v>
      </c>
    </row>
    <row r="16" spans="1:21" ht="15" customHeight="1">
      <c r="A16" s="223">
        <v>41</v>
      </c>
      <c r="B16" s="283"/>
      <c r="C16" s="224"/>
      <c r="D16" s="283" t="s">
        <v>45</v>
      </c>
      <c r="E16" s="206" t="s">
        <v>91</v>
      </c>
      <c r="F16" s="181">
        <v>2000</v>
      </c>
      <c r="G16" s="180">
        <v>0</v>
      </c>
      <c r="H16" s="180">
        <v>0</v>
      </c>
      <c r="I16" s="180">
        <v>0</v>
      </c>
      <c r="J16" s="180">
        <v>0</v>
      </c>
      <c r="K16" s="180">
        <f t="shared" si="13"/>
        <v>2000</v>
      </c>
      <c r="L16" s="181">
        <v>1768</v>
      </c>
      <c r="M16" s="355">
        <f t="shared" si="14"/>
        <v>0.88400000000000001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f t="shared" si="15"/>
        <v>0</v>
      </c>
      <c r="T16" s="180">
        <v>0</v>
      </c>
      <c r="U16" s="355">
        <v>0</v>
      </c>
    </row>
    <row r="17" spans="1:21" ht="15" customHeight="1">
      <c r="A17" s="144">
        <v>41</v>
      </c>
      <c r="B17" s="148"/>
      <c r="C17" s="150"/>
      <c r="D17" s="148" t="s">
        <v>46</v>
      </c>
      <c r="E17" s="205" t="s">
        <v>209</v>
      </c>
      <c r="F17" s="181">
        <v>500</v>
      </c>
      <c r="G17" s="180">
        <v>0</v>
      </c>
      <c r="H17" s="180">
        <v>500</v>
      </c>
      <c r="I17" s="180">
        <v>0</v>
      </c>
      <c r="J17" s="180">
        <v>0</v>
      </c>
      <c r="K17" s="180">
        <f t="shared" si="13"/>
        <v>1000</v>
      </c>
      <c r="L17" s="181">
        <v>621</v>
      </c>
      <c r="M17" s="355">
        <f t="shared" si="14"/>
        <v>0.621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f t="shared" si="15"/>
        <v>0</v>
      </c>
      <c r="T17" s="180">
        <v>0</v>
      </c>
      <c r="U17" s="355">
        <v>0</v>
      </c>
    </row>
    <row r="18" spans="1:21" ht="15" customHeight="1">
      <c r="A18" s="144">
        <v>41</v>
      </c>
      <c r="B18" s="148"/>
      <c r="C18" s="150"/>
      <c r="D18" s="148" t="s">
        <v>52</v>
      </c>
      <c r="E18" s="206" t="s">
        <v>307</v>
      </c>
      <c r="F18" s="181">
        <v>1500</v>
      </c>
      <c r="G18" s="180">
        <v>0</v>
      </c>
      <c r="H18" s="180">
        <v>0</v>
      </c>
      <c r="I18" s="180">
        <v>0</v>
      </c>
      <c r="J18" s="180">
        <v>0</v>
      </c>
      <c r="K18" s="180">
        <f t="shared" si="13"/>
        <v>1500</v>
      </c>
      <c r="L18" s="181">
        <v>1485</v>
      </c>
      <c r="M18" s="355">
        <f t="shared" si="14"/>
        <v>0.99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f t="shared" si="15"/>
        <v>0</v>
      </c>
      <c r="T18" s="180">
        <v>0</v>
      </c>
      <c r="U18" s="355">
        <v>0</v>
      </c>
    </row>
    <row r="19" spans="1:21" ht="15" customHeight="1">
      <c r="A19" s="144">
        <v>41</v>
      </c>
      <c r="B19" s="148"/>
      <c r="C19" s="150"/>
      <c r="D19" s="148" t="s">
        <v>53</v>
      </c>
      <c r="E19" s="205" t="s">
        <v>49</v>
      </c>
      <c r="F19" s="181">
        <v>3420</v>
      </c>
      <c r="G19" s="180">
        <v>0</v>
      </c>
      <c r="H19" s="180">
        <v>0</v>
      </c>
      <c r="I19" s="180">
        <v>0</v>
      </c>
      <c r="J19" s="180">
        <v>0</v>
      </c>
      <c r="K19" s="180">
        <f t="shared" si="13"/>
        <v>3420</v>
      </c>
      <c r="L19" s="181">
        <v>3410</v>
      </c>
      <c r="M19" s="355">
        <f t="shared" si="14"/>
        <v>0.99707602339181289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f t="shared" si="15"/>
        <v>0</v>
      </c>
      <c r="T19" s="180">
        <v>0</v>
      </c>
      <c r="U19" s="355">
        <v>0</v>
      </c>
    </row>
    <row r="20" spans="1:21" ht="15" customHeight="1">
      <c r="A20" s="223">
        <v>41</v>
      </c>
      <c r="B20" s="283"/>
      <c r="C20" s="224"/>
      <c r="D20" s="283" t="s">
        <v>54</v>
      </c>
      <c r="E20" s="206" t="s">
        <v>17</v>
      </c>
      <c r="F20" s="181">
        <v>5000</v>
      </c>
      <c r="G20" s="180">
        <v>0</v>
      </c>
      <c r="H20" s="180">
        <v>2000</v>
      </c>
      <c r="I20" s="180">
        <v>0</v>
      </c>
      <c r="J20" s="180">
        <v>0</v>
      </c>
      <c r="K20" s="180">
        <f t="shared" si="13"/>
        <v>7000</v>
      </c>
      <c r="L20" s="181">
        <v>7318</v>
      </c>
      <c r="M20" s="355">
        <f t="shared" si="14"/>
        <v>1.0454285714285714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80">
        <f t="shared" si="15"/>
        <v>0</v>
      </c>
      <c r="T20" s="180">
        <v>0</v>
      </c>
      <c r="U20" s="355">
        <v>0</v>
      </c>
    </row>
    <row r="21" spans="1:21" ht="15" customHeight="1">
      <c r="A21" s="144">
        <v>41</v>
      </c>
      <c r="B21" s="148"/>
      <c r="C21" s="150"/>
      <c r="D21" s="152" t="s">
        <v>55</v>
      </c>
      <c r="E21" s="205" t="s">
        <v>210</v>
      </c>
      <c r="F21" s="181">
        <v>25450</v>
      </c>
      <c r="G21" s="180">
        <v>0</v>
      </c>
      <c r="H21" s="180">
        <v>0</v>
      </c>
      <c r="I21" s="180">
        <v>0</v>
      </c>
      <c r="J21" s="180">
        <v>0</v>
      </c>
      <c r="K21" s="180">
        <f t="shared" si="13"/>
        <v>25450</v>
      </c>
      <c r="L21" s="181">
        <v>24046</v>
      </c>
      <c r="M21" s="355">
        <f t="shared" si="14"/>
        <v>0.94483300589390962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f t="shared" si="15"/>
        <v>0</v>
      </c>
      <c r="T21" s="180">
        <v>0</v>
      </c>
      <c r="U21" s="355">
        <v>0</v>
      </c>
    </row>
    <row r="22" spans="1:21" ht="15" customHeight="1">
      <c r="A22" s="144">
        <v>41</v>
      </c>
      <c r="B22" s="148"/>
      <c r="C22" s="150"/>
      <c r="D22" s="152" t="s">
        <v>147</v>
      </c>
      <c r="E22" s="205" t="s">
        <v>242</v>
      </c>
      <c r="F22" s="181">
        <v>8895</v>
      </c>
      <c r="G22" s="180">
        <v>0</v>
      </c>
      <c r="H22" s="180">
        <v>0</v>
      </c>
      <c r="I22" s="180">
        <v>0</v>
      </c>
      <c r="J22" s="180">
        <v>0</v>
      </c>
      <c r="K22" s="180">
        <f t="shared" si="13"/>
        <v>8895</v>
      </c>
      <c r="L22" s="181">
        <v>8627</v>
      </c>
      <c r="M22" s="355">
        <f t="shared" si="14"/>
        <v>0.96987071388420465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f t="shared" si="15"/>
        <v>0</v>
      </c>
      <c r="T22" s="180">
        <v>0</v>
      </c>
      <c r="U22" s="355">
        <v>0</v>
      </c>
    </row>
    <row r="23" spans="1:21" ht="15" customHeight="1">
      <c r="A23" s="144">
        <v>41</v>
      </c>
      <c r="B23" s="148"/>
      <c r="C23" s="150"/>
      <c r="D23" s="152" t="s">
        <v>56</v>
      </c>
      <c r="E23" s="205" t="s">
        <v>13</v>
      </c>
      <c r="F23" s="181">
        <v>250</v>
      </c>
      <c r="G23" s="180">
        <v>0</v>
      </c>
      <c r="H23" s="180">
        <v>0</v>
      </c>
      <c r="I23" s="180">
        <v>0</v>
      </c>
      <c r="J23" s="180">
        <v>0</v>
      </c>
      <c r="K23" s="180">
        <f t="shared" si="13"/>
        <v>250</v>
      </c>
      <c r="L23" s="181">
        <v>0</v>
      </c>
      <c r="M23" s="355">
        <f t="shared" si="14"/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f t="shared" si="15"/>
        <v>0</v>
      </c>
      <c r="T23" s="180">
        <v>0</v>
      </c>
      <c r="U23" s="355">
        <v>0</v>
      </c>
    </row>
    <row r="24" spans="1:21" ht="15" customHeight="1">
      <c r="A24" s="144">
        <v>41</v>
      </c>
      <c r="B24" s="148"/>
      <c r="C24" s="150"/>
      <c r="D24" s="148" t="s">
        <v>57</v>
      </c>
      <c r="E24" s="205" t="s">
        <v>14</v>
      </c>
      <c r="F24" s="181">
        <v>500</v>
      </c>
      <c r="G24" s="180">
        <v>0</v>
      </c>
      <c r="H24" s="180">
        <v>0</v>
      </c>
      <c r="I24" s="180">
        <v>0</v>
      </c>
      <c r="J24" s="180">
        <v>0</v>
      </c>
      <c r="K24" s="180">
        <f t="shared" si="13"/>
        <v>500</v>
      </c>
      <c r="L24" s="181">
        <v>0</v>
      </c>
      <c r="M24" s="355">
        <f t="shared" si="14"/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f t="shared" si="15"/>
        <v>0</v>
      </c>
      <c r="T24" s="180">
        <v>0</v>
      </c>
      <c r="U24" s="355">
        <v>0</v>
      </c>
    </row>
    <row r="25" spans="1:21" ht="15" customHeight="1">
      <c r="A25" s="144">
        <v>41</v>
      </c>
      <c r="B25" s="148"/>
      <c r="C25" s="150"/>
      <c r="D25" s="148" t="s">
        <v>58</v>
      </c>
      <c r="E25" s="205" t="s">
        <v>18</v>
      </c>
      <c r="F25" s="181">
        <v>20000</v>
      </c>
      <c r="G25" s="180">
        <v>0</v>
      </c>
      <c r="H25" s="180">
        <v>0</v>
      </c>
      <c r="I25" s="180">
        <v>0</v>
      </c>
      <c r="J25" s="180">
        <v>0</v>
      </c>
      <c r="K25" s="180">
        <f t="shared" si="13"/>
        <v>20000</v>
      </c>
      <c r="L25" s="181">
        <v>19569</v>
      </c>
      <c r="M25" s="355">
        <f t="shared" si="14"/>
        <v>0.97845000000000004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f t="shared" si="15"/>
        <v>0</v>
      </c>
      <c r="T25" s="180">
        <v>0</v>
      </c>
      <c r="U25" s="355">
        <v>0</v>
      </c>
    </row>
    <row r="26" spans="1:21" ht="15" customHeight="1">
      <c r="A26" s="144">
        <v>41</v>
      </c>
      <c r="B26" s="152"/>
      <c r="C26" s="150"/>
      <c r="D26" s="148" t="s">
        <v>59</v>
      </c>
      <c r="E26" s="205" t="s">
        <v>19</v>
      </c>
      <c r="F26" s="181">
        <v>3656</v>
      </c>
      <c r="G26" s="180">
        <v>0</v>
      </c>
      <c r="H26" s="180">
        <v>100</v>
      </c>
      <c r="I26" s="180">
        <v>0</v>
      </c>
      <c r="J26" s="180">
        <v>0</v>
      </c>
      <c r="K26" s="180">
        <f t="shared" si="13"/>
        <v>3756</v>
      </c>
      <c r="L26" s="181">
        <v>3823</v>
      </c>
      <c r="M26" s="355">
        <f t="shared" si="14"/>
        <v>1.0178381256656017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f t="shared" si="15"/>
        <v>0</v>
      </c>
      <c r="T26" s="180">
        <v>0</v>
      </c>
      <c r="U26" s="355">
        <v>0</v>
      </c>
    </row>
    <row r="27" spans="1:21" ht="15" customHeight="1">
      <c r="A27" s="144">
        <v>41</v>
      </c>
      <c r="B27" s="152"/>
      <c r="C27" s="150"/>
      <c r="D27" s="148" t="s">
        <v>61</v>
      </c>
      <c r="E27" s="205" t="s">
        <v>92</v>
      </c>
      <c r="F27" s="181">
        <v>1310</v>
      </c>
      <c r="G27" s="180">
        <v>0</v>
      </c>
      <c r="H27" s="180">
        <v>0</v>
      </c>
      <c r="I27" s="180">
        <v>0</v>
      </c>
      <c r="J27" s="180">
        <v>0</v>
      </c>
      <c r="K27" s="180">
        <f t="shared" si="13"/>
        <v>1310</v>
      </c>
      <c r="L27" s="181">
        <v>1309</v>
      </c>
      <c r="M27" s="355">
        <f t="shared" si="14"/>
        <v>0.99923664122137401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f t="shared" si="15"/>
        <v>0</v>
      </c>
      <c r="T27" s="180">
        <v>0</v>
      </c>
      <c r="U27" s="355">
        <v>0</v>
      </c>
    </row>
    <row r="28" spans="1:21" s="86" customFormat="1" ht="15" customHeight="1">
      <c r="A28" s="144">
        <v>41</v>
      </c>
      <c r="B28" s="152"/>
      <c r="C28" s="284"/>
      <c r="D28" s="148" t="s">
        <v>162</v>
      </c>
      <c r="E28" s="206" t="s">
        <v>148</v>
      </c>
      <c r="F28" s="181">
        <v>1000</v>
      </c>
      <c r="G28" s="180">
        <v>0</v>
      </c>
      <c r="H28" s="180">
        <v>0</v>
      </c>
      <c r="I28" s="180">
        <v>0</v>
      </c>
      <c r="J28" s="180">
        <v>0</v>
      </c>
      <c r="K28" s="180">
        <f t="shared" si="13"/>
        <v>1000</v>
      </c>
      <c r="L28" s="181">
        <v>578</v>
      </c>
      <c r="M28" s="355">
        <f t="shared" si="14"/>
        <v>0.57799999999999996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f t="shared" si="15"/>
        <v>0</v>
      </c>
      <c r="T28" s="180">
        <v>0</v>
      </c>
      <c r="U28" s="355">
        <v>0</v>
      </c>
    </row>
    <row r="29" spans="1:21" s="86" customFormat="1" ht="15" customHeight="1">
      <c r="A29" s="144">
        <v>41</v>
      </c>
      <c r="B29" s="152"/>
      <c r="C29" s="284"/>
      <c r="D29" s="148" t="s">
        <v>211</v>
      </c>
      <c r="E29" s="206" t="s">
        <v>327</v>
      </c>
      <c r="F29" s="181">
        <v>1000</v>
      </c>
      <c r="G29" s="180">
        <v>0</v>
      </c>
      <c r="H29" s="180">
        <v>0</v>
      </c>
      <c r="I29" s="180">
        <v>0</v>
      </c>
      <c r="J29" s="180">
        <v>0</v>
      </c>
      <c r="K29" s="180">
        <f t="shared" si="13"/>
        <v>1000</v>
      </c>
      <c r="L29" s="181">
        <v>465</v>
      </c>
      <c r="M29" s="355">
        <f t="shared" si="14"/>
        <v>0.46500000000000002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f t="shared" si="15"/>
        <v>0</v>
      </c>
      <c r="T29" s="180">
        <v>0</v>
      </c>
      <c r="U29" s="355">
        <v>0</v>
      </c>
    </row>
    <row r="30" spans="1:21" s="86" customFormat="1" ht="15" customHeight="1">
      <c r="A30" s="144">
        <v>41</v>
      </c>
      <c r="B30" s="152"/>
      <c r="C30" s="284"/>
      <c r="D30" s="148" t="s">
        <v>151</v>
      </c>
      <c r="E30" s="206" t="s">
        <v>325</v>
      </c>
      <c r="F30" s="181">
        <v>500</v>
      </c>
      <c r="G30" s="180">
        <v>0</v>
      </c>
      <c r="H30" s="180">
        <v>0</v>
      </c>
      <c r="I30" s="180">
        <v>0</v>
      </c>
      <c r="J30" s="180">
        <v>0</v>
      </c>
      <c r="K30" s="180">
        <f t="shared" si="13"/>
        <v>500</v>
      </c>
      <c r="L30" s="181">
        <v>611</v>
      </c>
      <c r="M30" s="355">
        <f t="shared" si="14"/>
        <v>1.222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f t="shared" si="15"/>
        <v>0</v>
      </c>
      <c r="T30" s="180">
        <v>0</v>
      </c>
      <c r="U30" s="355">
        <v>0</v>
      </c>
    </row>
    <row r="31" spans="1:21" s="86" customFormat="1" ht="15" customHeight="1">
      <c r="A31" s="144">
        <v>41</v>
      </c>
      <c r="B31" s="152"/>
      <c r="C31" s="284"/>
      <c r="D31" s="148" t="s">
        <v>304</v>
      </c>
      <c r="E31" s="206" t="s">
        <v>305</v>
      </c>
      <c r="F31" s="181">
        <v>5000</v>
      </c>
      <c r="G31" s="180">
        <v>0</v>
      </c>
      <c r="H31" s="180">
        <v>0</v>
      </c>
      <c r="I31" s="180">
        <v>0</v>
      </c>
      <c r="J31" s="180">
        <v>0</v>
      </c>
      <c r="K31" s="180">
        <f t="shared" si="13"/>
        <v>5000</v>
      </c>
      <c r="L31" s="181">
        <v>0</v>
      </c>
      <c r="M31" s="355">
        <f t="shared" si="14"/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180">
        <f t="shared" si="15"/>
        <v>0</v>
      </c>
      <c r="T31" s="180">
        <v>0</v>
      </c>
      <c r="U31" s="355">
        <v>0</v>
      </c>
    </row>
    <row r="32" spans="1:21" s="86" customFormat="1" ht="15" customHeight="1">
      <c r="A32" s="144">
        <v>41</v>
      </c>
      <c r="B32" s="152"/>
      <c r="C32" s="150"/>
      <c r="D32" s="148" t="s">
        <v>233</v>
      </c>
      <c r="E32" s="186" t="s">
        <v>112</v>
      </c>
      <c r="F32" s="181">
        <v>3000</v>
      </c>
      <c r="G32" s="180">
        <v>0</v>
      </c>
      <c r="H32" s="180">
        <v>1500</v>
      </c>
      <c r="I32" s="180">
        <v>1555</v>
      </c>
      <c r="J32" s="180">
        <v>0</v>
      </c>
      <c r="K32" s="180">
        <f t="shared" si="13"/>
        <v>6055</v>
      </c>
      <c r="L32" s="181">
        <v>6023</v>
      </c>
      <c r="M32" s="355">
        <f t="shared" si="14"/>
        <v>0.99471511147811731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f t="shared" si="15"/>
        <v>0</v>
      </c>
      <c r="T32" s="180">
        <v>0</v>
      </c>
      <c r="U32" s="355">
        <v>0</v>
      </c>
    </row>
    <row r="33" spans="1:21" s="86" customFormat="1" ht="15" customHeight="1">
      <c r="A33" s="144">
        <v>111</v>
      </c>
      <c r="B33" s="152"/>
      <c r="C33" s="150"/>
      <c r="D33" s="148" t="s">
        <v>413</v>
      </c>
      <c r="E33" s="186" t="s">
        <v>414</v>
      </c>
      <c r="F33" s="181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f t="shared" ref="K33" si="16">SUM(F33:J33)</f>
        <v>0</v>
      </c>
      <c r="L33" s="181">
        <v>0</v>
      </c>
      <c r="M33" s="355">
        <v>0</v>
      </c>
      <c r="N33" s="180">
        <v>0</v>
      </c>
      <c r="O33" s="180">
        <v>3000</v>
      </c>
      <c r="P33" s="180">
        <v>0</v>
      </c>
      <c r="Q33" s="180">
        <v>0</v>
      </c>
      <c r="R33" s="180">
        <v>0</v>
      </c>
      <c r="S33" s="180">
        <f t="shared" si="15"/>
        <v>3000</v>
      </c>
      <c r="T33" s="180">
        <v>3000</v>
      </c>
      <c r="U33" s="355">
        <f t="shared" ref="U33" si="17">T33/S33</f>
        <v>1</v>
      </c>
    </row>
    <row r="34" spans="1:21" ht="15" customHeight="1">
      <c r="A34" s="144"/>
      <c r="B34" s="152" t="s">
        <v>285</v>
      </c>
      <c r="C34" s="162" t="s">
        <v>286</v>
      </c>
      <c r="D34" s="385" t="s">
        <v>400</v>
      </c>
      <c r="E34" s="386"/>
      <c r="F34" s="11">
        <f>F35</f>
        <v>600</v>
      </c>
      <c r="G34" s="11">
        <f t="shared" ref="G34:K34" si="18">G35</f>
        <v>0</v>
      </c>
      <c r="H34" s="11">
        <f t="shared" si="18"/>
        <v>100</v>
      </c>
      <c r="I34" s="11">
        <f t="shared" si="18"/>
        <v>0</v>
      </c>
      <c r="J34" s="11">
        <f t="shared" si="18"/>
        <v>0</v>
      </c>
      <c r="K34" s="11">
        <f t="shared" si="18"/>
        <v>700</v>
      </c>
      <c r="L34" s="11">
        <f>L35</f>
        <v>668</v>
      </c>
      <c r="M34" s="363">
        <f t="shared" si="14"/>
        <v>0.95428571428571429</v>
      </c>
      <c r="N34" s="11">
        <f>N35</f>
        <v>0</v>
      </c>
      <c r="O34" s="11">
        <f t="shared" ref="O34:S34" si="19">O35</f>
        <v>0</v>
      </c>
      <c r="P34" s="11">
        <f t="shared" si="19"/>
        <v>0</v>
      </c>
      <c r="Q34" s="11">
        <f t="shared" si="19"/>
        <v>0</v>
      </c>
      <c r="R34" s="11">
        <f t="shared" si="19"/>
        <v>0</v>
      </c>
      <c r="S34" s="11">
        <f t="shared" si="19"/>
        <v>0</v>
      </c>
      <c r="T34" s="11">
        <f>T35</f>
        <v>0</v>
      </c>
      <c r="U34" s="363">
        <v>0</v>
      </c>
    </row>
    <row r="35" spans="1:21" ht="15" customHeight="1">
      <c r="A35" s="144">
        <v>41</v>
      </c>
      <c r="B35" s="152"/>
      <c r="C35" s="150"/>
      <c r="D35" s="310" t="s">
        <v>24</v>
      </c>
      <c r="E35" s="146" t="s">
        <v>20</v>
      </c>
      <c r="F35" s="48">
        <v>600</v>
      </c>
      <c r="G35" s="48">
        <v>0</v>
      </c>
      <c r="H35" s="48">
        <v>100</v>
      </c>
      <c r="I35" s="48">
        <v>0</v>
      </c>
      <c r="J35" s="48">
        <v>0</v>
      </c>
      <c r="K35" s="48">
        <f>SUM(F35:J35)</f>
        <v>700</v>
      </c>
      <c r="L35" s="48">
        <v>668</v>
      </c>
      <c r="M35" s="355">
        <f t="shared" si="14"/>
        <v>0.95428571428571429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f>SUM(N35:R35)</f>
        <v>0</v>
      </c>
      <c r="T35" s="48">
        <v>0</v>
      </c>
      <c r="U35" s="355">
        <v>0</v>
      </c>
    </row>
    <row r="36" spans="1:21" ht="15" customHeight="1">
      <c r="A36" s="220"/>
      <c r="B36" s="285">
        <v>2</v>
      </c>
      <c r="C36" s="286" t="s">
        <v>127</v>
      </c>
      <c r="D36" s="222"/>
      <c r="E36" s="143"/>
      <c r="F36" s="16">
        <f>F37</f>
        <v>283</v>
      </c>
      <c r="G36" s="16">
        <f t="shared" ref="G36:K36" si="20">G37</f>
        <v>0</v>
      </c>
      <c r="H36" s="16">
        <f t="shared" si="20"/>
        <v>0</v>
      </c>
      <c r="I36" s="16">
        <f t="shared" si="20"/>
        <v>0</v>
      </c>
      <c r="J36" s="16">
        <f t="shared" si="20"/>
        <v>0</v>
      </c>
      <c r="K36" s="16">
        <f t="shared" si="20"/>
        <v>283</v>
      </c>
      <c r="L36" s="16">
        <f>L37</f>
        <v>133</v>
      </c>
      <c r="M36" s="362">
        <f t="shared" si="14"/>
        <v>0.46996466431095407</v>
      </c>
      <c r="N36" s="16">
        <f>N37</f>
        <v>0</v>
      </c>
      <c r="O36" s="16">
        <f t="shared" ref="O36:S36" si="21">O37</f>
        <v>0</v>
      </c>
      <c r="P36" s="16">
        <f t="shared" si="21"/>
        <v>0</v>
      </c>
      <c r="Q36" s="16">
        <f t="shared" si="21"/>
        <v>0</v>
      </c>
      <c r="R36" s="16">
        <f t="shared" si="21"/>
        <v>0</v>
      </c>
      <c r="S36" s="16">
        <f t="shared" si="21"/>
        <v>0</v>
      </c>
      <c r="T36" s="16">
        <f>T37</f>
        <v>0</v>
      </c>
      <c r="U36" s="362">
        <v>0</v>
      </c>
    </row>
    <row r="37" spans="1:21" ht="15" customHeight="1">
      <c r="A37" s="144"/>
      <c r="B37" s="152" t="s">
        <v>288</v>
      </c>
      <c r="C37" s="162" t="s">
        <v>287</v>
      </c>
      <c r="D37" s="462" t="s">
        <v>126</v>
      </c>
      <c r="E37" s="386"/>
      <c r="F37" s="11">
        <f>SUM(F38:F39)</f>
        <v>283</v>
      </c>
      <c r="G37" s="11">
        <f t="shared" ref="G37:K37" si="22">SUM(G38:G39)</f>
        <v>0</v>
      </c>
      <c r="H37" s="11">
        <f t="shared" ref="H37:J37" si="23">SUM(H38:H39)</f>
        <v>0</v>
      </c>
      <c r="I37" s="11">
        <f t="shared" si="23"/>
        <v>0</v>
      </c>
      <c r="J37" s="11">
        <f t="shared" si="23"/>
        <v>0</v>
      </c>
      <c r="K37" s="11">
        <f t="shared" si="22"/>
        <v>283</v>
      </c>
      <c r="L37" s="11">
        <f>SUM(L38:L39)</f>
        <v>133</v>
      </c>
      <c r="M37" s="363">
        <f t="shared" si="14"/>
        <v>0.46996466431095407</v>
      </c>
      <c r="N37" s="11">
        <f>SUM(N38:N39)</f>
        <v>0</v>
      </c>
      <c r="O37" s="11">
        <f t="shared" ref="O37:S37" si="24">SUM(O38:O39)</f>
        <v>0</v>
      </c>
      <c r="P37" s="11">
        <f t="shared" si="24"/>
        <v>0</v>
      </c>
      <c r="Q37" s="11">
        <f t="shared" si="24"/>
        <v>0</v>
      </c>
      <c r="R37" s="11">
        <f t="shared" si="24"/>
        <v>0</v>
      </c>
      <c r="S37" s="11">
        <f t="shared" si="24"/>
        <v>0</v>
      </c>
      <c r="T37" s="11">
        <f>SUM(T38:T39)</f>
        <v>0</v>
      </c>
      <c r="U37" s="363">
        <v>0</v>
      </c>
    </row>
    <row r="38" spans="1:21" ht="15" customHeight="1">
      <c r="A38" s="144">
        <v>41</v>
      </c>
      <c r="B38" s="150"/>
      <c r="C38" s="148"/>
      <c r="D38" s="311">
        <v>1</v>
      </c>
      <c r="E38" s="146" t="s">
        <v>128</v>
      </c>
      <c r="F38" s="48">
        <v>50</v>
      </c>
      <c r="G38" s="48">
        <v>0</v>
      </c>
      <c r="H38" s="48">
        <v>0</v>
      </c>
      <c r="I38" s="48">
        <v>0</v>
      </c>
      <c r="J38" s="48">
        <v>0</v>
      </c>
      <c r="K38" s="48">
        <f>SUM(F38:J38)</f>
        <v>50</v>
      </c>
      <c r="L38" s="48">
        <v>50</v>
      </c>
      <c r="M38" s="355">
        <f t="shared" si="14"/>
        <v>1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f>SUM(N38:R38)</f>
        <v>0</v>
      </c>
      <c r="T38" s="48">
        <v>0</v>
      </c>
      <c r="U38" s="355">
        <v>0</v>
      </c>
    </row>
    <row r="39" spans="1:21" ht="15" customHeight="1">
      <c r="A39" s="144">
        <v>41</v>
      </c>
      <c r="B39" s="152"/>
      <c r="C39" s="150"/>
      <c r="D39" s="310" t="s">
        <v>25</v>
      </c>
      <c r="E39" s="146" t="s">
        <v>212</v>
      </c>
      <c r="F39" s="48">
        <v>233</v>
      </c>
      <c r="G39" s="48">
        <v>0</v>
      </c>
      <c r="H39" s="48">
        <v>0</v>
      </c>
      <c r="I39" s="48">
        <v>0</v>
      </c>
      <c r="J39" s="48">
        <v>0</v>
      </c>
      <c r="K39" s="48">
        <f>SUM(F39:J39)</f>
        <v>233</v>
      </c>
      <c r="L39" s="48">
        <v>83</v>
      </c>
      <c r="M39" s="355">
        <f t="shared" si="14"/>
        <v>0.35622317596566522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f>SUM(N39:R39)</f>
        <v>0</v>
      </c>
      <c r="T39" s="48">
        <v>0</v>
      </c>
      <c r="U39" s="355">
        <v>0</v>
      </c>
    </row>
    <row r="40" spans="1:21" ht="15" customHeight="1">
      <c r="A40" s="220"/>
      <c r="B40" s="285">
        <v>3</v>
      </c>
      <c r="C40" s="286" t="s">
        <v>129</v>
      </c>
      <c r="D40" s="222"/>
      <c r="E40" s="143"/>
      <c r="F40" s="16">
        <f>F41</f>
        <v>1300</v>
      </c>
      <c r="G40" s="16">
        <f t="shared" ref="G40:L41" si="25">G41</f>
        <v>0</v>
      </c>
      <c r="H40" s="16">
        <f t="shared" si="25"/>
        <v>-102</v>
      </c>
      <c r="I40" s="16">
        <f t="shared" si="25"/>
        <v>0</v>
      </c>
      <c r="J40" s="16">
        <f t="shared" si="25"/>
        <v>0</v>
      </c>
      <c r="K40" s="16">
        <f t="shared" si="25"/>
        <v>1198</v>
      </c>
      <c r="L40" s="16">
        <f t="shared" si="25"/>
        <v>1198</v>
      </c>
      <c r="M40" s="362">
        <f t="shared" si="14"/>
        <v>1</v>
      </c>
      <c r="N40" s="16">
        <f>N41</f>
        <v>0</v>
      </c>
      <c r="O40" s="16">
        <f t="shared" ref="O40:T41" si="26">O41</f>
        <v>0</v>
      </c>
      <c r="P40" s="16">
        <f t="shared" si="26"/>
        <v>0</v>
      </c>
      <c r="Q40" s="16">
        <f t="shared" si="26"/>
        <v>0</v>
      </c>
      <c r="R40" s="16">
        <f t="shared" si="26"/>
        <v>0</v>
      </c>
      <c r="S40" s="16">
        <f t="shared" si="26"/>
        <v>0</v>
      </c>
      <c r="T40" s="16">
        <f t="shared" si="26"/>
        <v>0</v>
      </c>
      <c r="U40" s="362">
        <v>0</v>
      </c>
    </row>
    <row r="41" spans="1:21" ht="15" customHeight="1">
      <c r="A41" s="144"/>
      <c r="B41" s="152" t="s">
        <v>289</v>
      </c>
      <c r="C41" s="162" t="s">
        <v>286</v>
      </c>
      <c r="D41" s="385" t="s">
        <v>400</v>
      </c>
      <c r="E41" s="386"/>
      <c r="F41" s="39">
        <f>F42</f>
        <v>1300</v>
      </c>
      <c r="G41" s="39">
        <f t="shared" si="25"/>
        <v>0</v>
      </c>
      <c r="H41" s="39">
        <f t="shared" si="25"/>
        <v>-102</v>
      </c>
      <c r="I41" s="39">
        <f t="shared" si="25"/>
        <v>0</v>
      </c>
      <c r="J41" s="39">
        <f t="shared" si="25"/>
        <v>0</v>
      </c>
      <c r="K41" s="39">
        <f t="shared" si="25"/>
        <v>1198</v>
      </c>
      <c r="L41" s="39">
        <f t="shared" si="25"/>
        <v>1198</v>
      </c>
      <c r="M41" s="363">
        <f t="shared" si="14"/>
        <v>1</v>
      </c>
      <c r="N41" s="39">
        <f>N42</f>
        <v>0</v>
      </c>
      <c r="O41" s="39">
        <f t="shared" si="26"/>
        <v>0</v>
      </c>
      <c r="P41" s="39">
        <f t="shared" si="26"/>
        <v>0</v>
      </c>
      <c r="Q41" s="39">
        <f t="shared" si="26"/>
        <v>0</v>
      </c>
      <c r="R41" s="39">
        <f t="shared" si="26"/>
        <v>0</v>
      </c>
      <c r="S41" s="39">
        <f t="shared" si="26"/>
        <v>0</v>
      </c>
      <c r="T41" s="39">
        <f t="shared" si="26"/>
        <v>0</v>
      </c>
      <c r="U41" s="363">
        <v>0</v>
      </c>
    </row>
    <row r="42" spans="1:21" ht="15" customHeight="1">
      <c r="A42" s="144">
        <v>41</v>
      </c>
      <c r="B42" s="152"/>
      <c r="C42" s="154"/>
      <c r="D42" s="313" t="s">
        <v>24</v>
      </c>
      <c r="E42" s="149" t="s">
        <v>93</v>
      </c>
      <c r="F42" s="25">
        <v>1300</v>
      </c>
      <c r="G42" s="25">
        <v>0</v>
      </c>
      <c r="H42" s="25">
        <v>-102</v>
      </c>
      <c r="I42" s="25">
        <v>0</v>
      </c>
      <c r="J42" s="25">
        <v>0</v>
      </c>
      <c r="K42" s="25">
        <f>SUM(F42:J42)</f>
        <v>1198</v>
      </c>
      <c r="L42" s="25">
        <v>1198</v>
      </c>
      <c r="M42" s="355">
        <f t="shared" si="14"/>
        <v>1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f>SUM(N42:R42)</f>
        <v>0</v>
      </c>
      <c r="T42" s="25">
        <v>0</v>
      </c>
      <c r="U42" s="355">
        <v>0</v>
      </c>
    </row>
    <row r="48" spans="1:21" ht="27.75">
      <c r="A48" s="87"/>
      <c r="B48" s="88"/>
      <c r="C48" s="89"/>
      <c r="D48" s="90"/>
      <c r="E48" s="91"/>
      <c r="F48" s="92"/>
      <c r="G48" s="92"/>
      <c r="H48" s="92"/>
      <c r="I48" s="92"/>
      <c r="J48" s="92"/>
      <c r="K48" s="92"/>
      <c r="L48" s="92"/>
      <c r="M48" s="92"/>
    </row>
    <row r="49" spans="5:13">
      <c r="E49" s="93"/>
      <c r="F49" s="94"/>
      <c r="G49" s="94"/>
      <c r="H49" s="94"/>
      <c r="I49" s="94"/>
      <c r="J49" s="94"/>
      <c r="K49" s="94"/>
      <c r="L49" s="94"/>
      <c r="M49" s="94"/>
    </row>
    <row r="50" spans="5:13">
      <c r="E50" s="93"/>
      <c r="F50" s="94"/>
      <c r="G50" s="94"/>
      <c r="H50" s="94"/>
      <c r="I50" s="94"/>
      <c r="J50" s="94"/>
      <c r="K50" s="94"/>
      <c r="L50" s="94"/>
      <c r="M50" s="94"/>
    </row>
  </sheetData>
  <mergeCells count="30">
    <mergeCell ref="D41:E41"/>
    <mergeCell ref="D8:E8"/>
    <mergeCell ref="D9:D10"/>
    <mergeCell ref="D34:E34"/>
    <mergeCell ref="D37:E37"/>
    <mergeCell ref="A1:E1"/>
    <mergeCell ref="A3:A5"/>
    <mergeCell ref="B3:B5"/>
    <mergeCell ref="C3:C5"/>
    <mergeCell ref="D3:D5"/>
    <mergeCell ref="E4:E5"/>
    <mergeCell ref="A2:U2"/>
    <mergeCell ref="N3:U3"/>
    <mergeCell ref="N4:N5"/>
    <mergeCell ref="O4:O5"/>
    <mergeCell ref="P4:P5"/>
    <mergeCell ref="Q4:Q5"/>
    <mergeCell ref="R4:R5"/>
    <mergeCell ref="S4:S5"/>
    <mergeCell ref="T4:T5"/>
    <mergeCell ref="U4:U5"/>
    <mergeCell ref="F3:M3"/>
    <mergeCell ref="L4:L5"/>
    <mergeCell ref="M4:M5"/>
    <mergeCell ref="I4:I5"/>
    <mergeCell ref="J4:J5"/>
    <mergeCell ref="F4:F5"/>
    <mergeCell ref="G4:G5"/>
    <mergeCell ref="K4:K5"/>
    <mergeCell ref="H4:H5"/>
  </mergeCells>
  <phoneticPr fontId="1" type="noConversion"/>
  <printOptions horizontalCentered="1" verticalCentered="1"/>
  <pageMargins left="0.78740157480314965" right="0.78740157480314965" top="0.98425196850393704" bottom="0.86614173228346458" header="0.51181102362204722" footer="0.51181102362204722"/>
  <pageSetup paperSize="9" scale="74" firstPageNumber="12" orientation="landscape" useFirstPageNumber="1" r:id="rId1"/>
  <rowBreaks count="1" manualBreakCount="1">
    <brk id="45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view="pageBreakPreview" zoomScaleNormal="100" zoomScaleSheetLayoutView="100" workbookViewId="0">
      <selection sqref="A1:M1"/>
    </sheetView>
  </sheetViews>
  <sheetFormatPr defaultRowHeight="12.75"/>
  <cols>
    <col min="1" max="1" width="6.42578125" customWidth="1"/>
    <col min="2" max="2" width="3.7109375" customWidth="1"/>
    <col min="4" max="4" width="3" customWidth="1"/>
    <col min="5" max="5" width="36" customWidth="1"/>
    <col min="6" max="6" width="9.85546875" customWidth="1"/>
    <col min="7" max="7" width="8.7109375" hidden="1" customWidth="1"/>
    <col min="8" max="8" width="8" hidden="1" customWidth="1"/>
    <col min="9" max="9" width="7.5703125" hidden="1" customWidth="1"/>
    <col min="10" max="10" width="7.85546875" hidden="1" customWidth="1"/>
    <col min="11" max="11" width="8.28515625" customWidth="1"/>
    <col min="12" max="12" width="10.28515625" customWidth="1"/>
  </cols>
  <sheetData>
    <row r="1" spans="1:13" ht="14.25">
      <c r="A1" s="407" t="s">
        <v>381</v>
      </c>
      <c r="B1" s="408"/>
      <c r="C1" s="408"/>
      <c r="D1" s="408"/>
      <c r="E1" s="408"/>
      <c r="F1" s="408"/>
    </row>
    <row r="2" spans="1:13" ht="15" customHeight="1">
      <c r="A2" s="402" t="s">
        <v>346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17.100000000000001" customHeight="1">
      <c r="A3" s="391" t="s">
        <v>64</v>
      </c>
      <c r="B3" s="393" t="s">
        <v>232</v>
      </c>
      <c r="C3" s="394" t="s">
        <v>187</v>
      </c>
      <c r="D3" s="395"/>
      <c r="E3" s="292" t="s">
        <v>186</v>
      </c>
      <c r="F3" s="404" t="s">
        <v>244</v>
      </c>
      <c r="G3" s="403"/>
      <c r="H3" s="403"/>
      <c r="I3" s="403"/>
      <c r="J3" s="403"/>
      <c r="K3" s="403"/>
      <c r="L3" s="403"/>
      <c r="M3" s="403"/>
    </row>
    <row r="4" spans="1:13" ht="17.100000000000001" customHeight="1">
      <c r="A4" s="392"/>
      <c r="B4" s="392"/>
      <c r="C4" s="392"/>
      <c r="D4" s="396"/>
      <c r="E4" s="389" t="s">
        <v>188</v>
      </c>
      <c r="F4" s="397" t="s">
        <v>347</v>
      </c>
      <c r="G4" s="397" t="s">
        <v>326</v>
      </c>
      <c r="H4" s="397" t="s">
        <v>302</v>
      </c>
      <c r="I4" s="397" t="s">
        <v>306</v>
      </c>
      <c r="J4" s="397" t="s">
        <v>328</v>
      </c>
      <c r="K4" s="397" t="s">
        <v>303</v>
      </c>
      <c r="L4" s="400" t="s">
        <v>428</v>
      </c>
      <c r="M4" s="400" t="s">
        <v>317</v>
      </c>
    </row>
    <row r="5" spans="1:13" ht="17.100000000000001" customHeight="1">
      <c r="A5" s="392"/>
      <c r="B5" s="392"/>
      <c r="C5" s="392"/>
      <c r="D5" s="396"/>
      <c r="E5" s="389"/>
      <c r="F5" s="397"/>
      <c r="G5" s="397"/>
      <c r="H5" s="397"/>
      <c r="I5" s="397"/>
      <c r="J5" s="397"/>
      <c r="K5" s="397"/>
      <c r="L5" s="401"/>
      <c r="M5" s="401"/>
    </row>
    <row r="6" spans="1:13" ht="15" customHeight="1">
      <c r="A6" s="144"/>
      <c r="B6" s="272"/>
      <c r="C6" s="170" t="s">
        <v>324</v>
      </c>
      <c r="D6" s="35" t="s">
        <v>382</v>
      </c>
      <c r="E6" s="36"/>
      <c r="F6" s="11">
        <f>F7</f>
        <v>5760</v>
      </c>
      <c r="G6" s="11">
        <f t="shared" ref="G6:L6" si="0">G7</f>
        <v>292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6052</v>
      </c>
      <c r="L6" s="63">
        <f t="shared" si="0"/>
        <v>6052</v>
      </c>
      <c r="M6" s="344">
        <f>SUM(L6/K6)</f>
        <v>1</v>
      </c>
    </row>
    <row r="7" spans="1:13" ht="15" customHeight="1">
      <c r="A7" s="144">
        <v>111</v>
      </c>
      <c r="B7" s="9"/>
      <c r="C7" s="171"/>
      <c r="D7" s="172"/>
      <c r="E7" s="37" t="s">
        <v>383</v>
      </c>
      <c r="F7" s="48">
        <v>5760</v>
      </c>
      <c r="G7" s="48">
        <v>292</v>
      </c>
      <c r="H7" s="48">
        <v>0</v>
      </c>
      <c r="I7" s="48">
        <v>0</v>
      </c>
      <c r="J7" s="48">
        <v>0</v>
      </c>
      <c r="K7" s="48">
        <f>SUM(F7:J7)</f>
        <v>6052</v>
      </c>
      <c r="L7" s="48">
        <v>6052</v>
      </c>
      <c r="M7" s="340">
        <f>SUM(L7/K7)</f>
        <v>1</v>
      </c>
    </row>
  </sheetData>
  <mergeCells count="16">
    <mergeCell ref="L4:L5"/>
    <mergeCell ref="I4:I5"/>
    <mergeCell ref="M4:M5"/>
    <mergeCell ref="J4:J5"/>
    <mergeCell ref="A1:F1"/>
    <mergeCell ref="A2:M2"/>
    <mergeCell ref="A3:A5"/>
    <mergeCell ref="B3:B5"/>
    <mergeCell ref="C3:C5"/>
    <mergeCell ref="D3:D5"/>
    <mergeCell ref="F3:M3"/>
    <mergeCell ref="E4:E5"/>
    <mergeCell ref="F4:F5"/>
    <mergeCell ref="G4:G5"/>
    <mergeCell ref="H4:H5"/>
    <mergeCell ref="K4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9</vt:i4>
      </vt:variant>
    </vt:vector>
  </HeadingPairs>
  <TitlesOfParts>
    <vt:vector size="19" baseType="lpstr">
      <vt:lpstr>Príjmy</vt:lpstr>
      <vt:lpstr>P1</vt:lpstr>
      <vt:lpstr>P2</vt:lpstr>
      <vt:lpstr>P3</vt:lpstr>
      <vt:lpstr>P4</vt:lpstr>
      <vt:lpstr>P5</vt:lpstr>
      <vt:lpstr>P6</vt:lpstr>
      <vt:lpstr>P7</vt:lpstr>
      <vt:lpstr>Voľby</vt:lpstr>
      <vt:lpstr>SUM</vt:lpstr>
      <vt:lpstr>'P1'!Oblasť_tlače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Príjmy!Oblasť_tlače</vt:lpstr>
      <vt:lpstr>SUM!Oblasť_tlače</vt:lpstr>
    </vt:vector>
  </TitlesOfParts>
  <Company>MÚ Trenčín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pc007</cp:lastModifiedBy>
  <cp:lastPrinted>2016-06-03T09:27:47Z</cp:lastPrinted>
  <dcterms:created xsi:type="dcterms:W3CDTF">2006-06-21T07:20:26Z</dcterms:created>
  <dcterms:modified xsi:type="dcterms:W3CDTF">2016-06-03T09:28:03Z</dcterms:modified>
</cp:coreProperties>
</file>